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/>
  <mc:AlternateContent xmlns:mc="http://schemas.openxmlformats.org/markup-compatibility/2006">
    <mc:Choice Requires="x15">
      <x15ac:absPath xmlns:x15ac="http://schemas.microsoft.com/office/spreadsheetml/2010/11/ac" url="https://jmdelta.just.sise/dhs/webdav/9412bfdb8df64aad5e5d896e380786f0463b50b1/48405056019/198d057c-bb5c-4a61-8e09-9e78e7d258f2/"/>
    </mc:Choice>
  </mc:AlternateContent>
  <xr:revisionPtr revIDLastSave="0" documentId="13_ncr:1_{2F949978-262E-499B-BAB8-59C9D9232632}" xr6:coauthVersionLast="36" xr6:coauthVersionMax="36" xr10:uidLastSave="{00000000-0000-0000-0000-000000000000}"/>
  <bookViews>
    <workbookView xWindow="1545" yWindow="1545" windowWidth="14445" windowHeight="10785" xr2:uid="{00000000-000D-0000-FFFF-FFFF00000000}"/>
  </bookViews>
  <sheets>
    <sheet name="VORM2" sheetId="7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7" i="7" l="1"/>
  <c r="F38" i="7"/>
  <c r="F37" i="7"/>
  <c r="C37" i="7"/>
  <c r="E37" i="7"/>
  <c r="E38" i="7"/>
  <c r="G38" i="7" l="1"/>
  <c r="G37" i="7"/>
  <c r="O28" i="7" l="1"/>
  <c r="O12" i="7" s="1"/>
  <c r="O31" i="7" l="1"/>
  <c r="O30" i="7" s="1"/>
  <c r="N31" i="7"/>
  <c r="N17" i="7"/>
  <c r="O17" i="7"/>
  <c r="L17" i="7"/>
  <c r="L16" i="7" s="1"/>
  <c r="L31" i="7"/>
  <c r="O11" i="7" l="1"/>
  <c r="O16" i="7"/>
  <c r="K31" i="7"/>
  <c r="J31" i="7" s="1"/>
  <c r="J39" i="7"/>
  <c r="J12" i="7" s="1"/>
  <c r="J32" i="7"/>
  <c r="J33" i="7"/>
  <c r="J34" i="7"/>
  <c r="J35" i="7"/>
  <c r="J36" i="7"/>
  <c r="J19" i="7"/>
  <c r="J20" i="7"/>
  <c r="J21" i="7"/>
  <c r="J22" i="7"/>
  <c r="J23" i="7"/>
  <c r="J24" i="7"/>
  <c r="J25" i="7"/>
  <c r="J26" i="7"/>
  <c r="J27" i="7"/>
  <c r="J28" i="7"/>
  <c r="J29" i="7"/>
  <c r="H37" i="7" l="1"/>
  <c r="N12" i="7" l="1"/>
  <c r="N11" i="7"/>
  <c r="L12" i="7"/>
  <c r="L11" i="7"/>
  <c r="K12" i="7"/>
  <c r="E19" i="7"/>
  <c r="G19" i="7" s="1"/>
  <c r="E20" i="7"/>
  <c r="G20" i="7" s="1"/>
  <c r="E21" i="7"/>
  <c r="E18" i="7"/>
  <c r="G18" i="7" s="1"/>
  <c r="E32" i="7"/>
  <c r="D31" i="7"/>
  <c r="F31" i="7"/>
  <c r="C31" i="7"/>
  <c r="D17" i="7"/>
  <c r="D11" i="7" s="1"/>
  <c r="F17" i="7"/>
  <c r="F11" i="7" s="1"/>
  <c r="C17" i="7"/>
  <c r="D28" i="7"/>
  <c r="D12" i="7" s="1"/>
  <c r="F28" i="7"/>
  <c r="F12" i="7" s="1"/>
  <c r="H28" i="7"/>
  <c r="H12" i="7" s="1"/>
  <c r="C28" i="7"/>
  <c r="C12" i="7" s="1"/>
  <c r="G21" i="7"/>
  <c r="C11" i="7" l="1"/>
  <c r="C16" i="7"/>
  <c r="D16" i="7"/>
  <c r="F16" i="7"/>
  <c r="E27" i="7" l="1"/>
  <c r="G27" i="7" s="1"/>
  <c r="E26" i="7"/>
  <c r="G26" i="7" s="1"/>
  <c r="E25" i="7"/>
  <c r="G25" i="7" s="1"/>
  <c r="E24" i="7"/>
  <c r="G24" i="7" s="1"/>
  <c r="E23" i="7"/>
  <c r="G23" i="7" s="1"/>
  <c r="E29" i="7"/>
  <c r="E22" i="7"/>
  <c r="E36" i="7"/>
  <c r="G36" i="7" s="1"/>
  <c r="E35" i="7"/>
  <c r="G35" i="7" s="1"/>
  <c r="E34" i="7"/>
  <c r="G34" i="7" s="1"/>
  <c r="E28" i="7" l="1"/>
  <c r="G29" i="7"/>
  <c r="G28" i="7" s="1"/>
  <c r="G22" i="7"/>
  <c r="G17" i="7" s="1"/>
  <c r="E17" i="7"/>
  <c r="E33" i="7"/>
  <c r="E16" i="7" l="1"/>
  <c r="G16" i="7"/>
  <c r="G33" i="7"/>
  <c r="E31" i="7"/>
  <c r="E11" i="7" s="1"/>
  <c r="N16" i="7" l="1"/>
  <c r="N30" i="7"/>
  <c r="L30" i="7"/>
  <c r="J30" i="7"/>
  <c r="D30" i="7" l="1"/>
  <c r="K30" i="7" l="1"/>
  <c r="K18" i="7" l="1"/>
  <c r="F30" i="7"/>
  <c r="G32" i="7"/>
  <c r="C30" i="7"/>
  <c r="K17" i="7" l="1"/>
  <c r="J17" i="7" s="1"/>
  <c r="J18" i="7"/>
  <c r="H32" i="7"/>
  <c r="H31" i="7" s="1"/>
  <c r="G31" i="7"/>
  <c r="G11" i="7" s="1"/>
  <c r="K16" i="7"/>
  <c r="J11" i="7" l="1"/>
  <c r="J16" i="7"/>
  <c r="K11" i="7"/>
  <c r="H30" i="7"/>
  <c r="G30" i="7"/>
  <c r="E30" i="7"/>
  <c r="H19" i="7"/>
  <c r="H17" i="7" s="1"/>
  <c r="H11" i="7" s="1"/>
  <c r="H16" i="7" l="1"/>
  <c r="E39" i="7"/>
  <c r="G39" i="7" l="1"/>
  <c r="G12" i="7" s="1"/>
  <c r="E12" i="7"/>
</calcChain>
</file>

<file path=xl/sharedStrings.xml><?xml version="1.0" encoding="utf-8"?>
<sst xmlns="http://schemas.openxmlformats.org/spreadsheetml/2006/main" count="370" uniqueCount="69">
  <si>
    <t>Lõplik eelarve, va üle toodud</t>
  </si>
  <si>
    <t>Lõplik eelarve</t>
  </si>
  <si>
    <t>Kasutamata eelarve jääk</t>
  </si>
  <si>
    <t>(1)</t>
  </si>
  <si>
    <t>(2)</t>
  </si>
  <si>
    <t>(3)=(1)+(2)</t>
  </si>
  <si>
    <t>(4)</t>
  </si>
  <si>
    <t>KULUD</t>
  </si>
  <si>
    <t>INVESTEERINGUD</t>
  </si>
  <si>
    <t>FINANTSEERIMISTEHINGUD</t>
  </si>
  <si>
    <t>Kulud</t>
  </si>
  <si>
    <t>Investeeringud</t>
  </si>
  <si>
    <t>(5)=(3)-(4)</t>
  </si>
  <si>
    <t>a) veeru (6) lahtris summa ei tohi olla suurem kui veerus (1) lahtris summast tingimusel, et veeru (1) lahtris ei ole null;</t>
  </si>
  <si>
    <t>c) kui veeru (1) lahtris on null, siis veeru (6) lahtris peab olema samuti null;</t>
  </si>
  <si>
    <t>d) OR objekti puhul veeru (6) lahtri summa võrdub veeru (5) lahtri summaga, kui valitsuse korralduses ei ole seatud eelarve kasutamisele tähtaega. Viimasel juhul lähtutakse tähtajast.</t>
  </si>
  <si>
    <t>Üle toodud 2020. aastast</t>
  </si>
  <si>
    <t>(7)=(8)+(9)</t>
  </si>
  <si>
    <t>Reservi tagastatud</t>
  </si>
  <si>
    <t xml:space="preserve">Korralise käskkirjaga reservi tagastatud (käesoleva käskkirjaga) </t>
  </si>
  <si>
    <t>(10)</t>
  </si>
  <si>
    <t>(11)</t>
  </si>
  <si>
    <t>SE000028</t>
  </si>
  <si>
    <t>Tegevuspõhise eelarve korral</t>
  </si>
  <si>
    <t>(8)</t>
  </si>
  <si>
    <t>(6)</t>
  </si>
  <si>
    <t>(9)</t>
  </si>
  <si>
    <t xml:space="preserve">INVESTEERINGUD </t>
  </si>
  <si>
    <t xml:space="preserve">2021. aasta riigieelarve jäägid (lähteandmed) </t>
  </si>
  <si>
    <t>Eelarvejääkide 2022. aastasse üle kandmine</t>
  </si>
  <si>
    <t>Erakorralise käskkirjaga reservi tagastatud (käskkirja nr xx alusel)</t>
  </si>
  <si>
    <t>2022. aastasse võimalik üle kanda</t>
  </si>
  <si>
    <t>2022. aastasse ülekantud (koond)</t>
  </si>
  <si>
    <t>sh korraliselt (käesoleva käskkirjaga)</t>
  </si>
  <si>
    <t xml:space="preserve">g) kui veerg (2) on suurem kui veerg (4) ja veerg (5) on suurem kui veerg (1), siis veerg (6) võrdub veerg (1). </t>
  </si>
  <si>
    <t>b) kui veeru (6) lahtri summa on suurem kui veeru (1) lahtris summa, siis veeru (6) lahtris summa võrdub veeru (1) lahtris oleva summaga;</t>
  </si>
  <si>
    <t>e) kui eelarve objekt on "SE000028" siis võimalikuks ülekandmise summaks on null (0);</t>
  </si>
  <si>
    <t>f) kui veerg (4) on suurem kui veerg (2), siis võimalikuks ülekandmise summaks on veerg (5);</t>
  </si>
  <si>
    <t xml:space="preserve">Jagu 3. JUSTIITSMINISTEERIUMI valitsemisala </t>
  </si>
  <si>
    <t>Tulemusvaldkond: Õigusriik</t>
  </si>
  <si>
    <t>Programm: Usaldusväärne ja tulemuslik õigusruum</t>
  </si>
  <si>
    <t>VR030469 (C-hepatiidi ravimid) https://www.riigiteataja.ee/akt/331122021005#</t>
  </si>
  <si>
    <t>SR030105 (RIK IT püsikuludeks) https://adr.rik.ee/ram/dokument/9823234</t>
  </si>
  <si>
    <t xml:space="preserve">VR </t>
  </si>
  <si>
    <t xml:space="preserve">SR </t>
  </si>
  <si>
    <t>VR030249 (Komp. tomograafi ja võrdlussüst soetus) https://www.riigiteataja.ee/akt/308072020001</t>
  </si>
  <si>
    <t>VR030437 (C-hepatiidi ravimid kinnipeetavatele) https://www.riigiteataja.ee/akt/315122020005</t>
  </si>
  <si>
    <t>VR030307 (ELA USA Inc ja EV kohtuvaidluse kulud) https://www.riigiteataja.ee/akt/315092020003</t>
  </si>
  <si>
    <t>VR030082 (Õigusabi kuludeks) https://www.riigiteataja.ee/akt/324032020002</t>
  </si>
  <si>
    <t>SR030015 (RIK IT-projektidele) https://adr.rik.ee/ram/dokument/7013370</t>
  </si>
  <si>
    <t>SR030016 (Eesti põhiseaduse 100. aastapäeva tähistamine) https://adr.rik.ee/ram/dokument/7013459</t>
  </si>
  <si>
    <t>SR030098 (IT-püsikulude puudujäägi katteks) https://adr.rik.ee/ram/dokument/7312081</t>
  </si>
  <si>
    <t>Täitmine 2021*</t>
  </si>
  <si>
    <t>* Täitmine seisuga 05.04.2022</t>
  </si>
  <si>
    <t>VR030265 (Tervishoiutöötajate palgakulu kate) https://www.riigiteataja.ee/akt/323072021001</t>
  </si>
  <si>
    <t>VR030462 (KRAPS palgakulu kate) https://www.riigiteataja.ee/akt/328122021024</t>
  </si>
  <si>
    <t xml:space="preserve">SR030111 (C-hepatiidi ravimid) https://adr.rik.ee/ram/dokument/10851379 </t>
  </si>
  <si>
    <t>VR030306 (ELA USA Inc ja EV kohtuvaidluse kulud) https://www.riigiteataja.ee/akt/331082021001</t>
  </si>
  <si>
    <t>VR030404 (Tühja kasseti tasu kokkulepe) https://www.riigiteataja.ee/akt/330112021008</t>
  </si>
  <si>
    <t>VR030053 (ELA USA Inc ja EV kohtuvaidlus) https://www.riigiteataja.ee/akt/318022020001</t>
  </si>
  <si>
    <t>sh erakorraliselt (käskkirja nr 26 alusel)</t>
  </si>
  <si>
    <t>.2022. a käskkirja nr</t>
  </si>
  <si>
    <t>Lisa 11</t>
  </si>
  <si>
    <r>
      <t>(6) veerg</t>
    </r>
    <r>
      <rPr>
        <sz val="11"/>
        <color theme="1"/>
        <rFont val="Times New Roman"/>
        <family val="1"/>
        <charset val="186"/>
      </rPr>
      <t xml:space="preserve"> leitakse veerust (5) järgmiste tingimustega (kõik summad absoluutväärtuses):</t>
    </r>
  </si>
  <si>
    <r>
      <rPr>
        <b/>
        <sz val="11"/>
        <color theme="1"/>
        <rFont val="Times New Roman"/>
        <family val="1"/>
        <charset val="186"/>
      </rPr>
      <t>(7) veerg</t>
    </r>
    <r>
      <rPr>
        <sz val="11"/>
        <color theme="1"/>
        <rFont val="Times New Roman"/>
        <family val="1"/>
        <charset val="186"/>
      </rPr>
      <t xml:space="preserve"> sisaldab andmeid kõikide eelarvejääkide ülekandmiste kohta.</t>
    </r>
  </si>
  <si>
    <r>
      <rPr>
        <b/>
        <sz val="11"/>
        <rFont val="Times New Roman"/>
        <family val="1"/>
        <charset val="186"/>
      </rPr>
      <t>(8) veerge</t>
    </r>
    <r>
      <rPr>
        <sz val="11"/>
        <rFont val="Times New Roman"/>
        <family val="1"/>
        <charset val="186"/>
      </rPr>
      <t xml:space="preserve"> võib olla mitu vastavalt erakorraliste käskkirjade arvule.</t>
    </r>
  </si>
  <si>
    <r>
      <rPr>
        <b/>
        <sz val="11"/>
        <rFont val="Times New Roman"/>
        <family val="1"/>
        <charset val="186"/>
      </rPr>
      <t>(9) veerg</t>
    </r>
    <r>
      <rPr>
        <sz val="11"/>
        <rFont val="Times New Roman"/>
        <family val="1"/>
        <charset val="186"/>
      </rPr>
      <t xml:space="preserve"> sisaldab andmeid korralise (lõpliku) ülekandmise kohta – mais antava ministri käskkirja alus.</t>
    </r>
  </si>
  <si>
    <r>
      <t xml:space="preserve">2021. aasta riigieelarve ja riigi 2021. aasta lisaeelarve piirmääraga vahendite (liigid 20, 33) kasutamata eelarve ülekandmine ja reservi tagastamine </t>
    </r>
    <r>
      <rPr>
        <sz val="12"/>
        <color theme="1"/>
        <rFont val="Times New Roman"/>
        <family val="1"/>
        <charset val="186"/>
      </rPr>
      <t>(eurodes)</t>
    </r>
  </si>
  <si>
    <r>
      <t xml:space="preserve">2021. aasta riigieelarve ja riigi 2021. aasta lisaeelarve piirmääraga vahendite (liigid 20, 33) kasutamata eelarve ülekandmine ja reservi tagastamine </t>
    </r>
    <r>
      <rPr>
        <sz val="11"/>
        <color theme="1"/>
        <rFont val="Times New Roman"/>
        <family val="1"/>
        <charset val="186"/>
      </rPr>
      <t>(eurodes)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</si>
</sst>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8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indexed="8"/>
      <name val="Calibri"/>
      <family val="2"/>
      <scheme val="minor"/>
    </font>
    <font>
      <sz val="8"/>
      <name val="Calibri"/>
      <family val="2"/>
      <charset val="186"/>
      <scheme val="minor"/>
    </font>
    <font>
      <sz val="9"/>
      <color rgb="FFFF000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1"/>
      <color theme="1"/>
      <name val="Times New Roman"/>
      <family val="1"/>
      <charset val="186"/>
    </font>
    <font>
      <b/>
      <sz val="11"/>
      <color rgb="FFFF0000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1"/>
      <color theme="1" tint="4.9989318521683403E-2"/>
      <name val="Times New Roman"/>
      <family val="1"/>
      <charset val="186"/>
    </font>
    <font>
      <b/>
      <sz val="11"/>
      <color rgb="FFFF0000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  <font>
      <b/>
      <sz val="12"/>
      <color rgb="FFFF0000"/>
      <name val="Calibri"/>
      <family val="2"/>
      <charset val="186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A7E8FF"/>
        <bgColor indexed="64"/>
      </patternFill>
    </fill>
    <fill>
      <patternFill patternType="solid">
        <fgColor rgb="FF47C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auto="1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5" fillId="0" borderId="0"/>
  </cellStyleXfs>
  <cellXfs count="116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top"/>
    </xf>
    <xf numFmtId="0" fontId="3" fillId="0" borderId="0" xfId="0" applyFont="1" applyFill="1" applyBorder="1" applyAlignment="1">
      <alignment vertical="top"/>
    </xf>
    <xf numFmtId="3" fontId="3" fillId="0" borderId="0" xfId="0" applyNumberFormat="1" applyFont="1" applyAlignment="1">
      <alignment vertical="top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9" fillId="0" borderId="0" xfId="0" applyFont="1" applyAlignment="1">
      <alignment horizontal="right" vertical="top"/>
    </xf>
    <xf numFmtId="0" fontId="0" fillId="0" borderId="0" xfId="0" applyFont="1" applyAlignment="1">
      <alignment vertical="top"/>
    </xf>
    <xf numFmtId="3" fontId="0" fillId="9" borderId="0" xfId="0" applyNumberFormat="1" applyFont="1" applyFill="1"/>
    <xf numFmtId="0" fontId="0" fillId="9" borderId="0" xfId="0" applyFont="1" applyFill="1"/>
    <xf numFmtId="0" fontId="0" fillId="0" borderId="0" xfId="0" applyFont="1" applyAlignment="1">
      <alignment vertical="center"/>
    </xf>
    <xf numFmtId="0" fontId="11" fillId="2" borderId="2" xfId="0" applyFont="1" applyFill="1" applyBorder="1" applyAlignment="1">
      <alignment vertical="center"/>
    </xf>
    <xf numFmtId="3" fontId="12" fillId="2" borderId="1" xfId="1" applyNumberFormat="1" applyFont="1" applyFill="1" applyBorder="1" applyAlignment="1" applyProtection="1">
      <alignment horizontal="center" vertical="center" wrapText="1"/>
      <protection locked="0"/>
    </xf>
    <xf numFmtId="3" fontId="10" fillId="2" borderId="3" xfId="1" applyNumberFormat="1" applyFont="1" applyFill="1" applyBorder="1" applyAlignment="1" applyProtection="1">
      <alignment horizontal="center" vertical="center" wrapText="1"/>
      <protection locked="0"/>
    </xf>
    <xf numFmtId="3" fontId="0" fillId="9" borderId="0" xfId="0" applyNumberFormat="1" applyFont="1" applyFill="1" applyAlignment="1">
      <alignment vertical="center"/>
    </xf>
    <xf numFmtId="3" fontId="13" fillId="8" borderId="2" xfId="1" applyNumberFormat="1" applyFont="1" applyFill="1" applyBorder="1" applyAlignment="1" applyProtection="1">
      <alignment horizontal="center" vertical="center" wrapText="1"/>
      <protection locked="0"/>
    </xf>
    <xf numFmtId="3" fontId="13" fillId="8" borderId="1" xfId="1" applyNumberFormat="1" applyFont="1" applyFill="1" applyBorder="1" applyAlignment="1" applyProtection="1">
      <alignment horizontal="center" vertical="center" wrapText="1"/>
      <protection locked="0"/>
    </xf>
    <xf numFmtId="3" fontId="13" fillId="8" borderId="3" xfId="1" applyNumberFormat="1" applyFont="1" applyFill="1" applyBorder="1" applyAlignment="1" applyProtection="1">
      <alignment horizontal="center" vertical="center" wrapText="1"/>
      <protection locked="0"/>
    </xf>
    <xf numFmtId="0" fontId="0" fillId="9" borderId="0" xfId="0" applyFont="1" applyFill="1" applyAlignment="1">
      <alignment vertical="center"/>
    </xf>
    <xf numFmtId="3" fontId="13" fillId="10" borderId="2" xfId="1" applyNumberFormat="1" applyFont="1" applyFill="1" applyBorder="1" applyAlignment="1" applyProtection="1">
      <alignment horizontal="center" vertical="center" wrapText="1"/>
      <protection locked="0"/>
    </xf>
    <xf numFmtId="3" fontId="13" fillId="10" borderId="3" xfId="1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15" fillId="9" borderId="2" xfId="0" applyFont="1" applyFill="1" applyBorder="1" applyAlignment="1">
      <alignment vertical="center"/>
    </xf>
    <xf numFmtId="0" fontId="15" fillId="9" borderId="1" xfId="0" quotePrefix="1" applyFont="1" applyFill="1" applyBorder="1" applyAlignment="1">
      <alignment horizontal="center" vertical="center"/>
    </xf>
    <xf numFmtId="0" fontId="15" fillId="9" borderId="3" xfId="0" quotePrefix="1" applyFont="1" applyFill="1" applyBorder="1" applyAlignment="1">
      <alignment horizontal="center" vertical="center" wrapText="1"/>
    </xf>
    <xf numFmtId="49" fontId="15" fillId="9" borderId="17" xfId="0" quotePrefix="1" applyNumberFormat="1" applyFont="1" applyFill="1" applyBorder="1" applyAlignment="1">
      <alignment horizontal="center" vertical="center"/>
    </xf>
    <xf numFmtId="49" fontId="15" fillId="9" borderId="21" xfId="0" quotePrefix="1" applyNumberFormat="1" applyFont="1" applyFill="1" applyBorder="1" applyAlignment="1">
      <alignment horizontal="center" vertical="center"/>
    </xf>
    <xf numFmtId="49" fontId="15" fillId="9" borderId="2" xfId="0" applyNumberFormat="1" applyFont="1" applyFill="1" applyBorder="1" applyAlignment="1">
      <alignment horizontal="center" vertical="center" wrapText="1"/>
    </xf>
    <xf numFmtId="49" fontId="15" fillId="9" borderId="3" xfId="0" applyNumberFormat="1" applyFont="1" applyFill="1" applyBorder="1" applyAlignment="1">
      <alignment horizontal="center" vertical="center"/>
    </xf>
    <xf numFmtId="0" fontId="12" fillId="8" borderId="7" xfId="0" applyFont="1" applyFill="1" applyBorder="1" applyAlignment="1">
      <alignment horizontal="left" vertical="top"/>
    </xf>
    <xf numFmtId="0" fontId="12" fillId="8" borderId="12" xfId="0" applyFont="1" applyFill="1" applyBorder="1" applyAlignment="1">
      <alignment vertical="top"/>
    </xf>
    <xf numFmtId="0" fontId="12" fillId="8" borderId="20" xfId="0" applyFont="1" applyFill="1" applyBorder="1" applyAlignment="1">
      <alignment vertical="top"/>
    </xf>
    <xf numFmtId="0" fontId="12" fillId="10" borderId="18" xfId="0" applyFont="1" applyFill="1" applyBorder="1" applyAlignment="1">
      <alignment vertical="top"/>
    </xf>
    <xf numFmtId="0" fontId="12" fillId="10" borderId="19" xfId="0" applyFont="1" applyFill="1" applyBorder="1" applyAlignment="1">
      <alignment vertical="top"/>
    </xf>
    <xf numFmtId="0" fontId="10" fillId="6" borderId="2" xfId="0" applyFont="1" applyFill="1" applyBorder="1" applyAlignment="1">
      <alignment horizontal="left" vertical="top"/>
    </xf>
    <xf numFmtId="3" fontId="10" fillId="6" borderId="1" xfId="0" applyNumberFormat="1" applyFont="1" applyFill="1" applyBorder="1" applyAlignment="1">
      <alignment horizontal="right" vertical="top"/>
    </xf>
    <xf numFmtId="3" fontId="10" fillId="6" borderId="3" xfId="0" applyNumberFormat="1" applyFont="1" applyFill="1" applyBorder="1" applyAlignment="1">
      <alignment horizontal="right" vertical="top"/>
    </xf>
    <xf numFmtId="3" fontId="10" fillId="6" borderId="2" xfId="0" applyNumberFormat="1" applyFont="1" applyFill="1" applyBorder="1" applyAlignment="1">
      <alignment horizontal="right" vertical="top"/>
    </xf>
    <xf numFmtId="3" fontId="0" fillId="0" borderId="0" xfId="0" applyNumberFormat="1" applyFont="1" applyAlignment="1">
      <alignment vertical="top"/>
    </xf>
    <xf numFmtId="0" fontId="10" fillId="8" borderId="22" xfId="0" applyFont="1" applyFill="1" applyBorder="1"/>
    <xf numFmtId="0" fontId="10" fillId="8" borderId="15" xfId="0" applyFont="1" applyFill="1" applyBorder="1"/>
    <xf numFmtId="0" fontId="10" fillId="8" borderId="16" xfId="0" applyFont="1" applyFill="1" applyBorder="1"/>
    <xf numFmtId="0" fontId="10" fillId="10" borderId="22" xfId="0" applyFont="1" applyFill="1" applyBorder="1"/>
    <xf numFmtId="0" fontId="10" fillId="10" borderId="16" xfId="0" applyFont="1" applyFill="1" applyBorder="1"/>
    <xf numFmtId="3" fontId="10" fillId="11" borderId="7" xfId="0" applyNumberFormat="1" applyFont="1" applyFill="1" applyBorder="1"/>
    <xf numFmtId="3" fontId="10" fillId="11" borderId="12" xfId="0" applyNumberFormat="1" applyFont="1" applyFill="1" applyBorder="1"/>
    <xf numFmtId="3" fontId="10" fillId="11" borderId="20" xfId="0" applyNumberFormat="1" applyFont="1" applyFill="1" applyBorder="1"/>
    <xf numFmtId="0" fontId="10" fillId="7" borderId="7" xfId="0" applyFont="1" applyFill="1" applyBorder="1"/>
    <xf numFmtId="0" fontId="10" fillId="7" borderId="20" xfId="0" applyFont="1" applyFill="1" applyBorder="1"/>
    <xf numFmtId="0" fontId="12" fillId="0" borderId="2" xfId="0" applyFont="1" applyBorder="1" applyAlignment="1"/>
    <xf numFmtId="3" fontId="12" fillId="0" borderId="1" xfId="0" applyNumberFormat="1" applyFont="1" applyBorder="1" applyAlignment="1">
      <alignment horizontal="right"/>
    </xf>
    <xf numFmtId="3" fontId="12" fillId="0" borderId="3" xfId="0" applyNumberFormat="1" applyFont="1" applyBorder="1" applyAlignment="1">
      <alignment horizontal="right"/>
    </xf>
    <xf numFmtId="3" fontId="12" fillId="3" borderId="2" xfId="0" applyNumberFormat="1" applyFont="1" applyFill="1" applyBorder="1" applyAlignment="1">
      <alignment horizontal="right"/>
    </xf>
    <xf numFmtId="3" fontId="12" fillId="3" borderId="1" xfId="0" applyNumberFormat="1" applyFont="1" applyFill="1" applyBorder="1" applyAlignment="1">
      <alignment horizontal="right"/>
    </xf>
    <xf numFmtId="3" fontId="12" fillId="3" borderId="3" xfId="0" applyNumberFormat="1" applyFont="1" applyFill="1" applyBorder="1" applyAlignment="1">
      <alignment horizontal="right"/>
    </xf>
    <xf numFmtId="0" fontId="16" fillId="0" borderId="2" xfId="0" applyFont="1" applyBorder="1" applyAlignment="1">
      <alignment horizontal="left" indent="1"/>
    </xf>
    <xf numFmtId="3" fontId="16" fillId="0" borderId="1" xfId="0" applyNumberFormat="1" applyFont="1" applyFill="1" applyBorder="1" applyAlignment="1">
      <alignment horizontal="right"/>
    </xf>
    <xf numFmtId="3" fontId="15" fillId="3" borderId="3" xfId="0" applyNumberFormat="1" applyFont="1" applyFill="1" applyBorder="1" applyAlignment="1">
      <alignment horizontal="right"/>
    </xf>
    <xf numFmtId="3" fontId="16" fillId="3" borderId="2" xfId="0" applyNumberFormat="1" applyFont="1" applyFill="1" applyBorder="1" applyAlignment="1">
      <alignment horizontal="right"/>
    </xf>
    <xf numFmtId="3" fontId="15" fillId="3" borderId="1" xfId="0" applyNumberFormat="1" applyFont="1" applyFill="1" applyBorder="1" applyAlignment="1">
      <alignment horizontal="right"/>
    </xf>
    <xf numFmtId="0" fontId="16" fillId="0" borderId="2" xfId="0" applyFont="1" applyBorder="1" applyAlignment="1">
      <alignment horizontal="left" indent="2"/>
    </xf>
    <xf numFmtId="3" fontId="16" fillId="0" borderId="1" xfId="0" applyNumberFormat="1" applyFont="1" applyBorder="1" applyAlignment="1">
      <alignment horizontal="right"/>
    </xf>
    <xf numFmtId="3" fontId="15" fillId="0" borderId="1" xfId="0" applyNumberFormat="1" applyFont="1" applyBorder="1" applyAlignment="1">
      <alignment horizontal="right"/>
    </xf>
    <xf numFmtId="4" fontId="15" fillId="3" borderId="3" xfId="0" applyNumberFormat="1" applyFont="1" applyFill="1" applyBorder="1" applyAlignment="1">
      <alignment horizontal="right"/>
    </xf>
    <xf numFmtId="4" fontId="16" fillId="3" borderId="2" xfId="0" applyNumberFormat="1" applyFont="1" applyFill="1" applyBorder="1" applyAlignment="1">
      <alignment horizontal="right"/>
    </xf>
    <xf numFmtId="3" fontId="16" fillId="3" borderId="3" xfId="0" applyNumberFormat="1" applyFont="1" applyFill="1" applyBorder="1" applyAlignment="1">
      <alignment horizontal="right"/>
    </xf>
    <xf numFmtId="0" fontId="8" fillId="0" borderId="0" xfId="0" applyFont="1" applyFill="1" applyAlignment="1">
      <alignment vertical="top"/>
    </xf>
    <xf numFmtId="0" fontId="0" fillId="0" borderId="0" xfId="0" applyFont="1" applyFill="1" applyAlignment="1">
      <alignment vertical="top"/>
    </xf>
    <xf numFmtId="0" fontId="16" fillId="0" borderId="2" xfId="0" applyFont="1" applyFill="1" applyBorder="1" applyAlignment="1">
      <alignment horizontal="left" indent="2"/>
    </xf>
    <xf numFmtId="0" fontId="15" fillId="0" borderId="2" xfId="0" applyFont="1" applyBorder="1" applyAlignment="1">
      <alignment horizontal="left" indent="1"/>
    </xf>
    <xf numFmtId="3" fontId="15" fillId="3" borderId="2" xfId="0" applyNumberFormat="1" applyFont="1" applyFill="1" applyBorder="1" applyAlignment="1">
      <alignment horizontal="right"/>
    </xf>
    <xf numFmtId="4" fontId="15" fillId="3" borderId="2" xfId="0" applyNumberFormat="1" applyFont="1" applyFill="1" applyBorder="1" applyAlignment="1">
      <alignment horizontal="right"/>
    </xf>
    <xf numFmtId="0" fontId="17" fillId="0" borderId="0" xfId="0" applyFont="1" applyAlignment="1">
      <alignment vertical="top"/>
    </xf>
    <xf numFmtId="3" fontId="17" fillId="9" borderId="0" xfId="0" applyNumberFormat="1" applyFont="1" applyFill="1"/>
    <xf numFmtId="4" fontId="12" fillId="3" borderId="2" xfId="0" applyNumberFormat="1" applyFont="1" applyFill="1" applyBorder="1" applyAlignment="1">
      <alignment horizontal="right"/>
    </xf>
    <xf numFmtId="4" fontId="12" fillId="3" borderId="3" xfId="0" applyNumberFormat="1" applyFont="1" applyFill="1" applyBorder="1" applyAlignment="1">
      <alignment horizontal="right"/>
    </xf>
    <xf numFmtId="0" fontId="12" fillId="0" borderId="4" xfId="0" applyFont="1" applyBorder="1" applyAlignment="1"/>
    <xf numFmtId="3" fontId="12" fillId="0" borderId="5" xfId="0" applyNumberFormat="1" applyFont="1" applyBorder="1" applyAlignment="1">
      <alignment horizontal="right"/>
    </xf>
    <xf numFmtId="3" fontId="10" fillId="0" borderId="5" xfId="0" applyNumberFormat="1" applyFont="1" applyBorder="1" applyAlignment="1">
      <alignment horizontal="right"/>
    </xf>
    <xf numFmtId="3" fontId="12" fillId="3" borderId="11" xfId="0" applyNumberFormat="1" applyFont="1" applyFill="1" applyBorder="1" applyAlignment="1">
      <alignment horizontal="right"/>
    </xf>
    <xf numFmtId="3" fontId="12" fillId="3" borderId="4" xfId="0" applyNumberFormat="1" applyFont="1" applyFill="1" applyBorder="1" applyAlignment="1">
      <alignment horizontal="right"/>
    </xf>
    <xf numFmtId="3" fontId="12" fillId="3" borderId="5" xfId="0" applyNumberFormat="1" applyFont="1" applyFill="1" applyBorder="1" applyAlignment="1">
      <alignment horizontal="right"/>
    </xf>
    <xf numFmtId="4" fontId="12" fillId="3" borderId="4" xfId="0" applyNumberFormat="1" applyFont="1" applyFill="1" applyBorder="1" applyAlignment="1">
      <alignment horizontal="right"/>
    </xf>
    <xf numFmtId="4" fontId="12" fillId="3" borderId="11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vertical="top"/>
    </xf>
    <xf numFmtId="0" fontId="15" fillId="0" borderId="0" xfId="0" applyFont="1" applyAlignment="1">
      <alignment vertical="top"/>
    </xf>
    <xf numFmtId="3" fontId="12" fillId="0" borderId="0" xfId="0" applyNumberFormat="1" applyFont="1" applyFill="1" applyBorder="1" applyAlignment="1">
      <alignment horizontal="right"/>
    </xf>
    <xf numFmtId="3" fontId="16" fillId="0" borderId="0" xfId="0" applyNumberFormat="1" applyFont="1" applyFill="1" applyBorder="1" applyAlignment="1">
      <alignment horizontal="right"/>
    </xf>
    <xf numFmtId="3" fontId="15" fillId="0" borderId="0" xfId="0" applyNumberFormat="1" applyFont="1" applyFill="1" applyBorder="1" applyAlignment="1">
      <alignment horizontal="right"/>
    </xf>
    <xf numFmtId="0" fontId="10" fillId="0" borderId="0" xfId="0" applyFont="1" applyAlignment="1">
      <alignment horizontal="left" vertical="top"/>
    </xf>
    <xf numFmtId="0" fontId="15" fillId="0" borderId="0" xfId="0" applyFont="1" applyAlignment="1">
      <alignment horizontal="left" vertical="top" indent="2"/>
    </xf>
    <xf numFmtId="0" fontId="16" fillId="0" borderId="0" xfId="0" applyFont="1" applyAlignment="1">
      <alignment vertical="top"/>
    </xf>
    <xf numFmtId="0" fontId="10" fillId="2" borderId="8" xfId="0" applyFont="1" applyFill="1" applyBorder="1" applyAlignment="1">
      <alignment horizontal="center"/>
    </xf>
    <xf numFmtId="0" fontId="10" fillId="2" borderId="9" xfId="0" applyFont="1" applyFill="1" applyBorder="1" applyAlignment="1">
      <alignment horizontal="center"/>
    </xf>
    <xf numFmtId="0" fontId="10" fillId="2" borderId="10" xfId="0" applyFont="1" applyFill="1" applyBorder="1" applyAlignment="1">
      <alignment horizontal="center"/>
    </xf>
    <xf numFmtId="3" fontId="10" fillId="10" borderId="6" xfId="0" applyNumberFormat="1" applyFont="1" applyFill="1" applyBorder="1" applyAlignment="1">
      <alignment horizontal="center"/>
    </xf>
    <xf numFmtId="3" fontId="10" fillId="10" borderId="14" xfId="0" applyNumberFormat="1" applyFont="1" applyFill="1" applyBorder="1" applyAlignment="1">
      <alignment horizontal="center"/>
    </xf>
    <xf numFmtId="0" fontId="10" fillId="5" borderId="2" xfId="0" applyFont="1" applyFill="1" applyBorder="1" applyAlignment="1">
      <alignment horizontal="left"/>
    </xf>
    <xf numFmtId="0" fontId="10" fillId="5" borderId="1" xfId="0" applyFont="1" applyFill="1" applyBorder="1" applyAlignment="1">
      <alignment horizontal="left"/>
    </xf>
    <xf numFmtId="0" fontId="10" fillId="5" borderId="3" xfId="0" applyFont="1" applyFill="1" applyBorder="1" applyAlignment="1">
      <alignment horizontal="left"/>
    </xf>
    <xf numFmtId="3" fontId="10" fillId="4" borderId="2" xfId="0" applyNumberFormat="1" applyFont="1" applyFill="1" applyBorder="1" applyAlignment="1">
      <alignment horizontal="left"/>
    </xf>
    <xf numFmtId="3" fontId="10" fillId="4" borderId="1" xfId="0" applyNumberFormat="1" applyFont="1" applyFill="1" applyBorder="1" applyAlignment="1">
      <alignment horizontal="left"/>
    </xf>
    <xf numFmtId="3" fontId="10" fillId="4" borderId="3" xfId="0" applyNumberFormat="1" applyFont="1" applyFill="1" applyBorder="1" applyAlignment="1">
      <alignment horizontal="left"/>
    </xf>
    <xf numFmtId="3" fontId="10" fillId="8" borderId="6" xfId="0" applyNumberFormat="1" applyFont="1" applyFill="1" applyBorder="1" applyAlignment="1">
      <alignment horizontal="center"/>
    </xf>
    <xf numFmtId="3" fontId="10" fillId="8" borderId="13" xfId="0" applyNumberFormat="1" applyFont="1" applyFill="1" applyBorder="1" applyAlignment="1">
      <alignment horizontal="center"/>
    </xf>
    <xf numFmtId="3" fontId="10" fillId="8" borderId="14" xfId="0" applyNumberFormat="1" applyFont="1" applyFill="1" applyBorder="1" applyAlignment="1">
      <alignment horizontal="center"/>
    </xf>
    <xf numFmtId="0" fontId="10" fillId="2" borderId="6" xfId="0" applyFont="1" applyFill="1" applyBorder="1" applyAlignment="1" applyProtection="1">
      <alignment horizontal="left" vertical="top"/>
    </xf>
    <xf numFmtId="0" fontId="10" fillId="2" borderId="13" xfId="0" applyFont="1" applyFill="1" applyBorder="1" applyAlignment="1" applyProtection="1">
      <alignment horizontal="left" vertical="top"/>
    </xf>
    <xf numFmtId="0" fontId="10" fillId="2" borderId="14" xfId="0" applyFont="1" applyFill="1" applyBorder="1" applyAlignment="1" applyProtection="1">
      <alignment horizontal="left" vertical="top"/>
    </xf>
    <xf numFmtId="0" fontId="18" fillId="0" borderId="0" xfId="0" applyFont="1" applyFill="1" applyAlignment="1">
      <alignment vertical="top"/>
    </xf>
    <xf numFmtId="0" fontId="20" fillId="0" borderId="0" xfId="0" applyFont="1" applyAlignment="1">
      <alignment vertical="top"/>
    </xf>
    <xf numFmtId="0" fontId="21" fillId="0" borderId="0" xfId="0" applyFont="1" applyAlignment="1">
      <alignment vertical="top"/>
    </xf>
  </cellXfs>
  <cellStyles count="4">
    <cellStyle name="Normaallaad" xfId="0" builtinId="0"/>
    <cellStyle name="Normaallaad 2" xfId="3" xr:uid="{2D5747CA-EFA3-40C3-8C44-B1DFE25174A1}"/>
    <cellStyle name="Normal 10 2" xfId="2" xr:uid="{00000000-0005-0000-0000-000001000000}"/>
    <cellStyle name="Normal 25 9" xfId="1" xr:uid="{00000000-0005-0000-0000-000002000000}"/>
  </cellStyles>
  <dxfs count="0"/>
  <tableStyles count="0" defaultTableStyle="TableStyleMedium2" defaultPivotStyle="PivotStyleLight16"/>
  <colors>
    <mruColors>
      <color rgb="FFABE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AC85BD-DCB2-48F2-B336-9978DE8504DB}">
  <sheetPr>
    <pageSetUpPr fitToPage="1"/>
  </sheetPr>
  <dimension ref="A1:W68"/>
  <sheetViews>
    <sheetView tabSelected="1" zoomScale="90" zoomScaleNormal="90" workbookViewId="0">
      <pane xSplit="1" ySplit="9" topLeftCell="B10" activePane="bottomRight" state="frozen"/>
      <selection pane="topRight" activeCell="B1" sqref="B1"/>
      <selection pane="bottomLeft" activeCell="A8" sqref="A8"/>
      <selection pane="bottomRight" activeCell="A4" sqref="A4:XFD5"/>
    </sheetView>
  </sheetViews>
  <sheetFormatPr defaultColWidth="8.5703125" defaultRowHeight="11.25" x14ac:dyDescent="0.25"/>
  <cols>
    <col min="1" max="1" width="3.5703125" style="1" customWidth="1"/>
    <col min="2" max="2" width="64.5703125" style="1" customWidth="1"/>
    <col min="3" max="3" width="12.42578125" style="1" bestFit="1" customWidth="1"/>
    <col min="4" max="4" width="10.7109375" style="1" customWidth="1"/>
    <col min="5" max="6" width="12.42578125" style="1" bestFit="1" customWidth="1"/>
    <col min="7" max="8" width="10.7109375" style="1" customWidth="1"/>
    <col min="9" max="9" width="2.28515625" style="1" customWidth="1"/>
    <col min="10" max="11" width="12.28515625" style="1" customWidth="1"/>
    <col min="12" max="12" width="15.42578125" style="1" customWidth="1"/>
    <col min="13" max="13" width="2" style="1" customWidth="1"/>
    <col min="14" max="15" width="12" style="1" customWidth="1"/>
    <col min="16" max="16384" width="8.5703125" style="1"/>
  </cols>
  <sheetData>
    <row r="1" spans="1:23" ht="12.75" x14ac:dyDescent="0.25">
      <c r="O1" s="9" t="s">
        <v>61</v>
      </c>
    </row>
    <row r="2" spans="1:23" ht="12.75" x14ac:dyDescent="0.25">
      <c r="O2" s="9" t="s">
        <v>62</v>
      </c>
    </row>
    <row r="4" spans="1:23" s="114" customFormat="1" ht="15.75" x14ac:dyDescent="0.25">
      <c r="A4" s="113" t="s">
        <v>67</v>
      </c>
      <c r="P4" s="115"/>
    </row>
    <row r="5" spans="1:23" s="114" customFormat="1" ht="15.75" x14ac:dyDescent="0.25">
      <c r="A5" s="113" t="s">
        <v>23</v>
      </c>
    </row>
    <row r="6" spans="1:23" s="2" customFormat="1" ht="12" customHeight="1" thickBo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spans="1:23" s="2" customFormat="1" ht="14.85" customHeight="1" x14ac:dyDescent="0.25">
      <c r="A7" s="10"/>
      <c r="B7" s="96" t="s">
        <v>28</v>
      </c>
      <c r="C7" s="97"/>
      <c r="D7" s="97"/>
      <c r="E7" s="97"/>
      <c r="F7" s="97"/>
      <c r="G7" s="97"/>
      <c r="H7" s="98"/>
      <c r="I7" s="11"/>
      <c r="J7" s="107" t="s">
        <v>29</v>
      </c>
      <c r="K7" s="108"/>
      <c r="L7" s="109"/>
      <c r="M7" s="12"/>
      <c r="N7" s="99" t="s">
        <v>18</v>
      </c>
      <c r="O7" s="100"/>
      <c r="P7" s="10"/>
      <c r="Q7" s="10"/>
      <c r="R7" s="10"/>
    </row>
    <row r="8" spans="1:23" s="3" customFormat="1" ht="114" x14ac:dyDescent="0.25">
      <c r="A8" s="13"/>
      <c r="B8" s="14"/>
      <c r="C8" s="15" t="s">
        <v>0</v>
      </c>
      <c r="D8" s="15" t="s">
        <v>16</v>
      </c>
      <c r="E8" s="15" t="s">
        <v>1</v>
      </c>
      <c r="F8" s="15" t="s">
        <v>52</v>
      </c>
      <c r="G8" s="15" t="s">
        <v>2</v>
      </c>
      <c r="H8" s="16" t="s">
        <v>31</v>
      </c>
      <c r="I8" s="17"/>
      <c r="J8" s="18" t="s">
        <v>32</v>
      </c>
      <c r="K8" s="19" t="s">
        <v>60</v>
      </c>
      <c r="L8" s="20" t="s">
        <v>33</v>
      </c>
      <c r="M8" s="21"/>
      <c r="N8" s="22" t="s">
        <v>30</v>
      </c>
      <c r="O8" s="23" t="s">
        <v>19</v>
      </c>
      <c r="P8" s="13"/>
      <c r="Q8" s="24"/>
      <c r="R8" s="25"/>
      <c r="S8" s="7"/>
      <c r="T8" s="7"/>
      <c r="U8" s="7"/>
      <c r="V8" s="7"/>
      <c r="W8" s="8"/>
    </row>
    <row r="9" spans="1:23" s="3" customFormat="1" ht="15.75" thickBot="1" x14ac:dyDescent="0.3">
      <c r="A9" s="13"/>
      <c r="B9" s="26"/>
      <c r="C9" s="27" t="s">
        <v>3</v>
      </c>
      <c r="D9" s="27" t="s">
        <v>4</v>
      </c>
      <c r="E9" s="27" t="s">
        <v>5</v>
      </c>
      <c r="F9" s="27" t="s">
        <v>6</v>
      </c>
      <c r="G9" s="27" t="s">
        <v>12</v>
      </c>
      <c r="H9" s="28" t="s">
        <v>25</v>
      </c>
      <c r="I9" s="17"/>
      <c r="J9" s="29" t="s">
        <v>17</v>
      </c>
      <c r="K9" s="29" t="s">
        <v>24</v>
      </c>
      <c r="L9" s="30" t="s">
        <v>26</v>
      </c>
      <c r="M9" s="21"/>
      <c r="N9" s="31" t="s">
        <v>20</v>
      </c>
      <c r="O9" s="32" t="s">
        <v>21</v>
      </c>
      <c r="P9" s="13"/>
      <c r="Q9" s="13"/>
      <c r="R9" s="13"/>
    </row>
    <row r="10" spans="1:23" ht="15" x14ac:dyDescent="0.25">
      <c r="A10" s="10"/>
      <c r="B10" s="110" t="s">
        <v>38</v>
      </c>
      <c r="C10" s="111"/>
      <c r="D10" s="111"/>
      <c r="E10" s="111"/>
      <c r="F10" s="111"/>
      <c r="G10" s="111"/>
      <c r="H10" s="112"/>
      <c r="I10" s="11"/>
      <c r="J10" s="33" t="s">
        <v>38</v>
      </c>
      <c r="K10" s="34"/>
      <c r="L10" s="35"/>
      <c r="M10" s="12"/>
      <c r="N10" s="36"/>
      <c r="O10" s="37"/>
      <c r="P10" s="10"/>
      <c r="Q10" s="10"/>
      <c r="R10" s="10"/>
    </row>
    <row r="11" spans="1:23" ht="15" x14ac:dyDescent="0.25">
      <c r="A11" s="10"/>
      <c r="B11" s="38" t="s">
        <v>7</v>
      </c>
      <c r="C11" s="39">
        <f t="shared" ref="C11:H11" si="0">C17+C31+C37+C38</f>
        <v>140958985</v>
      </c>
      <c r="D11" s="39">
        <f t="shared" si="0"/>
        <v>3376976</v>
      </c>
      <c r="E11" s="39">
        <f t="shared" si="0"/>
        <v>144335961</v>
      </c>
      <c r="F11" s="39">
        <f t="shared" si="0"/>
        <v>138166965.73999998</v>
      </c>
      <c r="G11" s="39">
        <f t="shared" si="0"/>
        <v>6168995.2600000035</v>
      </c>
      <c r="H11" s="40">
        <f t="shared" si="0"/>
        <v>6050501.1000000034</v>
      </c>
      <c r="I11" s="11"/>
      <c r="J11" s="41">
        <f>J17+J31+J37</f>
        <v>6050501</v>
      </c>
      <c r="K11" s="39">
        <f>K17+K31+K37</f>
        <v>3655540</v>
      </c>
      <c r="L11" s="40">
        <f>L17+L31+L37</f>
        <v>2394961</v>
      </c>
      <c r="M11" s="12"/>
      <c r="N11" s="41">
        <f>N17+N31+N37</f>
        <v>0</v>
      </c>
      <c r="O11" s="40">
        <f>O17+O31+O37</f>
        <v>27282</v>
      </c>
      <c r="P11" s="10"/>
      <c r="Q11" s="42"/>
      <c r="R11" s="42"/>
    </row>
    <row r="12" spans="1:23" ht="15" x14ac:dyDescent="0.25">
      <c r="A12" s="10"/>
      <c r="B12" s="38" t="s">
        <v>27</v>
      </c>
      <c r="C12" s="39">
        <f>C28+C39</f>
        <v>591290</v>
      </c>
      <c r="D12" s="39">
        <f t="shared" ref="D12:G12" si="1">D28+D39</f>
        <v>545574</v>
      </c>
      <c r="E12" s="39">
        <f t="shared" si="1"/>
        <v>1136864</v>
      </c>
      <c r="F12" s="39">
        <f t="shared" si="1"/>
        <v>786303</v>
      </c>
      <c r="G12" s="39">
        <f t="shared" si="1"/>
        <v>350561</v>
      </c>
      <c r="H12" s="40">
        <f>H28+H39</f>
        <v>350214.15</v>
      </c>
      <c r="I12" s="11"/>
      <c r="J12" s="41">
        <f>J28+J39</f>
        <v>350214</v>
      </c>
      <c r="K12" s="39">
        <f t="shared" ref="K12:L12" si="2">K28+K39</f>
        <v>341500</v>
      </c>
      <c r="L12" s="40">
        <f t="shared" si="2"/>
        <v>8714</v>
      </c>
      <c r="M12" s="12"/>
      <c r="N12" s="41">
        <f t="shared" ref="N12" si="3">N28+N39</f>
        <v>0</v>
      </c>
      <c r="O12" s="40">
        <f>O28</f>
        <v>347</v>
      </c>
      <c r="P12" s="10"/>
      <c r="Q12" s="42"/>
      <c r="R12" s="42"/>
    </row>
    <row r="13" spans="1:23" ht="15" x14ac:dyDescent="0.25">
      <c r="A13" s="10"/>
      <c r="B13" s="38" t="s">
        <v>9</v>
      </c>
      <c r="C13" s="39">
        <v>0</v>
      </c>
      <c r="D13" s="39">
        <v>0</v>
      </c>
      <c r="E13" s="39">
        <v>0</v>
      </c>
      <c r="F13" s="39">
        <v>0</v>
      </c>
      <c r="G13" s="39">
        <v>0</v>
      </c>
      <c r="H13" s="40">
        <v>0</v>
      </c>
      <c r="I13" s="11"/>
      <c r="J13" s="41">
        <v>0</v>
      </c>
      <c r="K13" s="39">
        <v>0</v>
      </c>
      <c r="L13" s="40">
        <v>0</v>
      </c>
      <c r="M13" s="12"/>
      <c r="N13" s="41">
        <v>0</v>
      </c>
      <c r="O13" s="40">
        <v>0</v>
      </c>
      <c r="P13" s="10"/>
      <c r="Q13" s="10"/>
      <c r="R13" s="42"/>
    </row>
    <row r="14" spans="1:23" ht="15" x14ac:dyDescent="0.25">
      <c r="A14" s="10"/>
      <c r="B14" s="101" t="s">
        <v>39</v>
      </c>
      <c r="C14" s="102"/>
      <c r="D14" s="102"/>
      <c r="E14" s="102"/>
      <c r="F14" s="102"/>
      <c r="G14" s="102"/>
      <c r="H14" s="103"/>
      <c r="I14" s="11"/>
      <c r="J14" s="43" t="s">
        <v>39</v>
      </c>
      <c r="K14" s="44"/>
      <c r="L14" s="45"/>
      <c r="M14" s="11"/>
      <c r="N14" s="46"/>
      <c r="O14" s="47"/>
      <c r="P14" s="10"/>
      <c r="Q14" s="10"/>
      <c r="R14" s="10"/>
    </row>
    <row r="15" spans="1:23" ht="15" x14ac:dyDescent="0.25">
      <c r="A15" s="10"/>
      <c r="B15" s="104" t="s">
        <v>40</v>
      </c>
      <c r="C15" s="105"/>
      <c r="D15" s="105"/>
      <c r="E15" s="105"/>
      <c r="F15" s="105"/>
      <c r="G15" s="105"/>
      <c r="H15" s="106"/>
      <c r="I15" s="11"/>
      <c r="J15" s="48" t="s">
        <v>40</v>
      </c>
      <c r="K15" s="49"/>
      <c r="L15" s="50"/>
      <c r="M15" s="11"/>
      <c r="N15" s="51"/>
      <c r="O15" s="52"/>
      <c r="P15" s="10"/>
      <c r="Q15" s="10"/>
      <c r="R15" s="10"/>
    </row>
    <row r="16" spans="1:23" ht="15" x14ac:dyDescent="0.25">
      <c r="A16" s="10"/>
      <c r="B16" s="53" t="s">
        <v>43</v>
      </c>
      <c r="C16" s="54">
        <f>C17+C28</f>
        <v>4116268</v>
      </c>
      <c r="D16" s="54">
        <f t="shared" ref="D16:H16" si="4">D17+D28</f>
        <v>1418655</v>
      </c>
      <c r="E16" s="54">
        <f t="shared" si="4"/>
        <v>5534923</v>
      </c>
      <c r="F16" s="54">
        <f t="shared" si="4"/>
        <v>4563269.25</v>
      </c>
      <c r="G16" s="54">
        <f t="shared" si="4"/>
        <v>971653.75</v>
      </c>
      <c r="H16" s="55">
        <f t="shared" si="4"/>
        <v>959868.75</v>
      </c>
      <c r="I16" s="11"/>
      <c r="J16" s="56">
        <f>+J17</f>
        <v>959868</v>
      </c>
      <c r="K16" s="57">
        <f>+K17</f>
        <v>755540</v>
      </c>
      <c r="L16" s="58">
        <f>+L17</f>
        <v>204328</v>
      </c>
      <c r="M16" s="11"/>
      <c r="N16" s="56">
        <f>+N17</f>
        <v>0</v>
      </c>
      <c r="O16" s="58">
        <f>+O17+O29</f>
        <v>11785</v>
      </c>
      <c r="P16" s="10"/>
      <c r="Q16" s="10"/>
      <c r="R16" s="10"/>
    </row>
    <row r="17" spans="1:18" ht="15" x14ac:dyDescent="0.25">
      <c r="A17" s="10"/>
      <c r="B17" s="59" t="s">
        <v>10</v>
      </c>
      <c r="C17" s="60">
        <f>C18+C19+C20+C21+C22+C23+C24+C25+C26+C27</f>
        <v>4116268</v>
      </c>
      <c r="D17" s="60">
        <f t="shared" ref="D17:H17" si="5">D18+D19+D20+D21+D22+D23+D24+D25+D26+D27</f>
        <v>948655</v>
      </c>
      <c r="E17" s="60">
        <f t="shared" si="5"/>
        <v>5064923</v>
      </c>
      <c r="F17" s="60">
        <f t="shared" si="5"/>
        <v>4093616.25</v>
      </c>
      <c r="G17" s="60">
        <f t="shared" si="5"/>
        <v>971306.75</v>
      </c>
      <c r="H17" s="61">
        <f t="shared" si="5"/>
        <v>959868.75</v>
      </c>
      <c r="I17" s="11"/>
      <c r="J17" s="62">
        <f>K17+L17</f>
        <v>959868</v>
      </c>
      <c r="K17" s="63">
        <f>K18+K19+K20+K21+K22+K23+K24+K25+K26+K27</f>
        <v>755540</v>
      </c>
      <c r="L17" s="61">
        <f>L18+L19+L20+L21+L22+L23+L24+L25+L26+L27</f>
        <v>204328</v>
      </c>
      <c r="M17" s="11"/>
      <c r="N17" s="62">
        <f>N18+N19+N20+N21+N22+N23+N24+N25+N26+N27</f>
        <v>0</v>
      </c>
      <c r="O17" s="61">
        <f>O18+O19+O20+O21+O22+O23+O24+O25+O26+O27</f>
        <v>11438</v>
      </c>
      <c r="P17" s="10"/>
      <c r="Q17" s="10"/>
      <c r="R17" s="10"/>
    </row>
    <row r="18" spans="1:18" ht="15" x14ac:dyDescent="0.25">
      <c r="A18" s="10"/>
      <c r="B18" s="64" t="s">
        <v>41</v>
      </c>
      <c r="C18" s="65">
        <v>350000</v>
      </c>
      <c r="D18" s="65">
        <v>0</v>
      </c>
      <c r="E18" s="65">
        <f>C18+D18</f>
        <v>350000</v>
      </c>
      <c r="F18" s="65">
        <v>0</v>
      </c>
      <c r="G18" s="66">
        <f>E18-F18</f>
        <v>350000</v>
      </c>
      <c r="H18" s="61">
        <v>350000</v>
      </c>
      <c r="I18" s="11"/>
      <c r="J18" s="62">
        <f t="shared" ref="J18:J39" si="6">K18+L18</f>
        <v>350000</v>
      </c>
      <c r="K18" s="63">
        <f>H18</f>
        <v>350000</v>
      </c>
      <c r="L18" s="67"/>
      <c r="M18" s="11"/>
      <c r="N18" s="68"/>
      <c r="O18" s="67"/>
      <c r="P18" s="10"/>
      <c r="Q18" s="10"/>
      <c r="R18" s="10"/>
    </row>
    <row r="19" spans="1:18" ht="15" x14ac:dyDescent="0.25">
      <c r="A19" s="10"/>
      <c r="B19" s="64" t="s">
        <v>57</v>
      </c>
      <c r="C19" s="65">
        <v>601280</v>
      </c>
      <c r="D19" s="65">
        <v>0</v>
      </c>
      <c r="E19" s="65">
        <f t="shared" ref="E19:E21" si="7">C19+D19</f>
        <v>601280</v>
      </c>
      <c r="F19" s="65">
        <v>195739.25</v>
      </c>
      <c r="G19" s="66">
        <f t="shared" ref="G19:G29" si="8">E19-F19</f>
        <v>405540.75</v>
      </c>
      <c r="H19" s="61">
        <f>G19</f>
        <v>405540.75</v>
      </c>
      <c r="I19" s="11"/>
      <c r="J19" s="62">
        <f t="shared" si="6"/>
        <v>405540</v>
      </c>
      <c r="K19" s="63">
        <v>405540</v>
      </c>
      <c r="L19" s="67"/>
      <c r="M19" s="11"/>
      <c r="N19" s="68"/>
      <c r="O19" s="67"/>
      <c r="P19" s="10"/>
      <c r="Q19" s="10"/>
      <c r="R19" s="10"/>
    </row>
    <row r="20" spans="1:18" ht="15" x14ac:dyDescent="0.25">
      <c r="A20" s="10"/>
      <c r="B20" s="64" t="s">
        <v>59</v>
      </c>
      <c r="C20" s="65">
        <v>0</v>
      </c>
      <c r="D20" s="65">
        <v>179041</v>
      </c>
      <c r="E20" s="65">
        <f t="shared" si="7"/>
        <v>179041</v>
      </c>
      <c r="F20" s="65">
        <v>179041</v>
      </c>
      <c r="G20" s="66">
        <f t="shared" si="8"/>
        <v>0</v>
      </c>
      <c r="H20" s="61">
        <v>0</v>
      </c>
      <c r="I20" s="11"/>
      <c r="J20" s="62">
        <f t="shared" si="6"/>
        <v>0</v>
      </c>
      <c r="K20" s="63"/>
      <c r="L20" s="67"/>
      <c r="M20" s="11"/>
      <c r="N20" s="68"/>
      <c r="O20" s="67"/>
      <c r="P20" s="10"/>
      <c r="Q20" s="10"/>
      <c r="R20" s="10"/>
    </row>
    <row r="21" spans="1:18" ht="15" x14ac:dyDescent="0.25">
      <c r="A21" s="10"/>
      <c r="B21" s="64" t="s">
        <v>48</v>
      </c>
      <c r="C21" s="65">
        <v>0</v>
      </c>
      <c r="D21" s="65">
        <v>11576</v>
      </c>
      <c r="E21" s="65">
        <f t="shared" si="7"/>
        <v>11576</v>
      </c>
      <c r="F21" s="65">
        <v>3479</v>
      </c>
      <c r="G21" s="66">
        <f t="shared" si="8"/>
        <v>8097</v>
      </c>
      <c r="H21" s="61">
        <v>0</v>
      </c>
      <c r="I21" s="11"/>
      <c r="J21" s="62">
        <f t="shared" si="6"/>
        <v>0</v>
      </c>
      <c r="K21" s="63"/>
      <c r="L21" s="67"/>
      <c r="M21" s="11"/>
      <c r="N21" s="68"/>
      <c r="O21" s="61">
        <v>8097</v>
      </c>
      <c r="P21" s="10"/>
      <c r="Q21" s="10"/>
      <c r="R21" s="10"/>
    </row>
    <row r="22" spans="1:18" ht="15" x14ac:dyDescent="0.25">
      <c r="A22" s="10"/>
      <c r="B22" s="64" t="s">
        <v>45</v>
      </c>
      <c r="C22" s="65">
        <v>0</v>
      </c>
      <c r="D22" s="65">
        <v>10000</v>
      </c>
      <c r="E22" s="65">
        <f t="shared" ref="E22:E27" si="9">C22+D22</f>
        <v>10000</v>
      </c>
      <c r="F22" s="65">
        <v>6659</v>
      </c>
      <c r="G22" s="66">
        <f t="shared" si="8"/>
        <v>3341</v>
      </c>
      <c r="H22" s="61">
        <v>0</v>
      </c>
      <c r="I22" s="11"/>
      <c r="J22" s="62">
        <f t="shared" si="6"/>
        <v>0</v>
      </c>
      <c r="K22" s="63"/>
      <c r="L22" s="67"/>
      <c r="M22" s="11"/>
      <c r="N22" s="68"/>
      <c r="O22" s="69">
        <v>3341</v>
      </c>
      <c r="P22" s="70"/>
      <c r="Q22" s="71"/>
      <c r="R22" s="71"/>
    </row>
    <row r="23" spans="1:18" ht="15" x14ac:dyDescent="0.25">
      <c r="A23" s="10"/>
      <c r="B23" s="64" t="s">
        <v>54</v>
      </c>
      <c r="C23" s="65">
        <v>128144</v>
      </c>
      <c r="D23" s="65">
        <v>0</v>
      </c>
      <c r="E23" s="65">
        <f t="shared" si="9"/>
        <v>128144</v>
      </c>
      <c r="F23" s="65">
        <v>90722</v>
      </c>
      <c r="G23" s="66">
        <f t="shared" si="8"/>
        <v>37422</v>
      </c>
      <c r="H23" s="61">
        <v>37422</v>
      </c>
      <c r="I23" s="11"/>
      <c r="J23" s="62">
        <f t="shared" si="6"/>
        <v>37422</v>
      </c>
      <c r="K23" s="63"/>
      <c r="L23" s="61">
        <v>37422</v>
      </c>
      <c r="M23" s="11"/>
      <c r="N23" s="68"/>
      <c r="O23" s="67"/>
      <c r="P23" s="10"/>
      <c r="Q23" s="10"/>
      <c r="R23" s="10"/>
    </row>
    <row r="24" spans="1:18" ht="15" x14ac:dyDescent="0.25">
      <c r="A24" s="10"/>
      <c r="B24" s="64" t="s">
        <v>47</v>
      </c>
      <c r="C24" s="65">
        <v>0</v>
      </c>
      <c r="D24" s="65">
        <v>211820</v>
      </c>
      <c r="E24" s="65">
        <f t="shared" si="9"/>
        <v>211820</v>
      </c>
      <c r="F24" s="65">
        <v>211820</v>
      </c>
      <c r="G24" s="66">
        <f t="shared" si="8"/>
        <v>0</v>
      </c>
      <c r="H24" s="61">
        <v>0</v>
      </c>
      <c r="I24" s="11"/>
      <c r="J24" s="62">
        <f t="shared" si="6"/>
        <v>0</v>
      </c>
      <c r="K24" s="63"/>
      <c r="L24" s="67"/>
      <c r="M24" s="11"/>
      <c r="N24" s="68"/>
      <c r="O24" s="67"/>
      <c r="P24" s="10"/>
      <c r="Q24" s="10"/>
      <c r="R24" s="10"/>
    </row>
    <row r="25" spans="1:18" ht="15" x14ac:dyDescent="0.25">
      <c r="A25" s="10"/>
      <c r="B25" s="72" t="s">
        <v>58</v>
      </c>
      <c r="C25" s="65">
        <v>2851760</v>
      </c>
      <c r="D25" s="65">
        <v>0</v>
      </c>
      <c r="E25" s="65">
        <f t="shared" si="9"/>
        <v>2851760</v>
      </c>
      <c r="F25" s="65">
        <v>2851760</v>
      </c>
      <c r="G25" s="66">
        <f t="shared" si="8"/>
        <v>0</v>
      </c>
      <c r="H25" s="61">
        <v>0</v>
      </c>
      <c r="I25" s="11"/>
      <c r="J25" s="62">
        <f t="shared" si="6"/>
        <v>0</v>
      </c>
      <c r="K25" s="63"/>
      <c r="L25" s="67"/>
      <c r="M25" s="11"/>
      <c r="N25" s="68"/>
      <c r="O25" s="67"/>
      <c r="P25" s="10"/>
      <c r="Q25" s="10"/>
      <c r="R25" s="10"/>
    </row>
    <row r="26" spans="1:18" ht="15" x14ac:dyDescent="0.25">
      <c r="A26" s="10"/>
      <c r="B26" s="64" t="s">
        <v>46</v>
      </c>
      <c r="C26" s="65">
        <v>0</v>
      </c>
      <c r="D26" s="65">
        <v>536218</v>
      </c>
      <c r="E26" s="65">
        <f t="shared" si="9"/>
        <v>536218</v>
      </c>
      <c r="F26" s="65">
        <v>536218</v>
      </c>
      <c r="G26" s="66">
        <f t="shared" si="8"/>
        <v>0</v>
      </c>
      <c r="H26" s="61">
        <v>0</v>
      </c>
      <c r="I26" s="11"/>
      <c r="J26" s="62">
        <f t="shared" si="6"/>
        <v>0</v>
      </c>
      <c r="K26" s="63"/>
      <c r="L26" s="67"/>
      <c r="M26" s="11"/>
      <c r="N26" s="68"/>
      <c r="O26" s="67"/>
      <c r="P26" s="10"/>
      <c r="Q26" s="10"/>
      <c r="R26" s="10"/>
    </row>
    <row r="27" spans="1:18" ht="15" x14ac:dyDescent="0.25">
      <c r="A27" s="10"/>
      <c r="B27" s="64" t="s">
        <v>55</v>
      </c>
      <c r="C27" s="65">
        <v>185084</v>
      </c>
      <c r="D27" s="65">
        <v>0</v>
      </c>
      <c r="E27" s="65">
        <f t="shared" si="9"/>
        <v>185084</v>
      </c>
      <c r="F27" s="65">
        <v>18178</v>
      </c>
      <c r="G27" s="66">
        <f t="shared" si="8"/>
        <v>166906</v>
      </c>
      <c r="H27" s="61">
        <v>166906</v>
      </c>
      <c r="I27" s="11"/>
      <c r="J27" s="62">
        <f t="shared" si="6"/>
        <v>166906</v>
      </c>
      <c r="K27" s="63"/>
      <c r="L27" s="61">
        <v>166906</v>
      </c>
      <c r="M27" s="11"/>
      <c r="N27" s="68"/>
      <c r="O27" s="67"/>
      <c r="P27" s="10"/>
      <c r="Q27" s="10"/>
      <c r="R27" s="10"/>
    </row>
    <row r="28" spans="1:18" ht="15" x14ac:dyDescent="0.25">
      <c r="A28" s="10"/>
      <c r="B28" s="59" t="s">
        <v>11</v>
      </c>
      <c r="C28" s="65">
        <f>C29</f>
        <v>0</v>
      </c>
      <c r="D28" s="65">
        <f t="shared" ref="D28:H28" si="10">D29</f>
        <v>470000</v>
      </c>
      <c r="E28" s="65">
        <f t="shared" si="10"/>
        <v>470000</v>
      </c>
      <c r="F28" s="65">
        <f t="shared" si="10"/>
        <v>469653</v>
      </c>
      <c r="G28" s="65">
        <f t="shared" si="10"/>
        <v>347</v>
      </c>
      <c r="H28" s="61">
        <f t="shared" si="10"/>
        <v>0</v>
      </c>
      <c r="I28" s="11"/>
      <c r="J28" s="62">
        <f t="shared" si="6"/>
        <v>0</v>
      </c>
      <c r="K28" s="63"/>
      <c r="L28" s="67"/>
      <c r="M28" s="11"/>
      <c r="N28" s="68"/>
      <c r="O28" s="61">
        <f>O29</f>
        <v>347</v>
      </c>
      <c r="P28" s="10"/>
      <c r="Q28" s="10"/>
      <c r="R28" s="10"/>
    </row>
    <row r="29" spans="1:18" ht="15" x14ac:dyDescent="0.25">
      <c r="A29" s="10"/>
      <c r="B29" s="64" t="s">
        <v>45</v>
      </c>
      <c r="C29" s="65">
        <v>0</v>
      </c>
      <c r="D29" s="65">
        <v>470000</v>
      </c>
      <c r="E29" s="65">
        <f>C29+D29</f>
        <v>470000</v>
      </c>
      <c r="F29" s="65">
        <v>469653</v>
      </c>
      <c r="G29" s="66">
        <f t="shared" si="8"/>
        <v>347</v>
      </c>
      <c r="H29" s="61">
        <v>0</v>
      </c>
      <c r="I29" s="11"/>
      <c r="J29" s="62">
        <f t="shared" si="6"/>
        <v>0</v>
      </c>
      <c r="K29" s="63"/>
      <c r="L29" s="67"/>
      <c r="M29" s="11"/>
      <c r="N29" s="68"/>
      <c r="O29" s="69">
        <v>347</v>
      </c>
      <c r="P29" s="70"/>
      <c r="Q29" s="10"/>
      <c r="R29" s="10"/>
    </row>
    <row r="30" spans="1:18" ht="15" x14ac:dyDescent="0.25">
      <c r="A30" s="10"/>
      <c r="B30" s="53" t="s">
        <v>44</v>
      </c>
      <c r="C30" s="54">
        <f t="shared" ref="C30:H30" si="11">+C31</f>
        <v>1061138</v>
      </c>
      <c r="D30" s="54">
        <f t="shared" si="11"/>
        <v>278554</v>
      </c>
      <c r="E30" s="54">
        <f t="shared" si="11"/>
        <v>1339692</v>
      </c>
      <c r="F30" s="54">
        <f t="shared" si="11"/>
        <v>1069394.74</v>
      </c>
      <c r="G30" s="54">
        <f t="shared" si="11"/>
        <v>270297.26</v>
      </c>
      <c r="H30" s="58">
        <f t="shared" si="11"/>
        <v>254453.26</v>
      </c>
      <c r="I30" s="11"/>
      <c r="J30" s="56">
        <f>+J31</f>
        <v>254453</v>
      </c>
      <c r="K30" s="57">
        <f>+K31</f>
        <v>200000</v>
      </c>
      <c r="L30" s="58">
        <f>+L31</f>
        <v>54453</v>
      </c>
      <c r="M30" s="11"/>
      <c r="N30" s="56">
        <f>+N31</f>
        <v>0</v>
      </c>
      <c r="O30" s="58">
        <f>+O31</f>
        <v>15844</v>
      </c>
      <c r="P30" s="10"/>
      <c r="Q30" s="10"/>
      <c r="R30" s="10"/>
    </row>
    <row r="31" spans="1:18" ht="15" x14ac:dyDescent="0.25">
      <c r="A31" s="10"/>
      <c r="B31" s="73" t="s">
        <v>10</v>
      </c>
      <c r="C31" s="66">
        <f>C32+C33+C34+C35+C36</f>
        <v>1061138</v>
      </c>
      <c r="D31" s="66">
        <f t="shared" ref="D31:G31" si="12">D32+D33+D34+D35+D36</f>
        <v>278554</v>
      </c>
      <c r="E31" s="66">
        <f>E32+E33+E34+E35+E36</f>
        <v>1339692</v>
      </c>
      <c r="F31" s="66">
        <f t="shared" si="12"/>
        <v>1069394.74</v>
      </c>
      <c r="G31" s="66">
        <f t="shared" si="12"/>
        <v>270297.26</v>
      </c>
      <c r="H31" s="61">
        <f>H32+H33+H34+H35+H36</f>
        <v>254453.26</v>
      </c>
      <c r="I31" s="11"/>
      <c r="J31" s="62">
        <f t="shared" si="6"/>
        <v>254453</v>
      </c>
      <c r="K31" s="63">
        <f>K32+K33+K34+K35+K36</f>
        <v>200000</v>
      </c>
      <c r="L31" s="63">
        <f>L32+L33+L34+L35+L36</f>
        <v>54453</v>
      </c>
      <c r="M31" s="11"/>
      <c r="N31" s="74">
        <f>N32+N33+N34+N35+N36</f>
        <v>0</v>
      </c>
      <c r="O31" s="61">
        <f>O32+O33+O34+O35+O36</f>
        <v>15844</v>
      </c>
      <c r="P31" s="10"/>
      <c r="Q31" s="10"/>
      <c r="R31" s="10"/>
    </row>
    <row r="32" spans="1:18" ht="15" x14ac:dyDescent="0.25">
      <c r="A32" s="10"/>
      <c r="B32" s="64" t="s">
        <v>42</v>
      </c>
      <c r="C32" s="66">
        <v>411138</v>
      </c>
      <c r="D32" s="66"/>
      <c r="E32" s="66">
        <f>C32+D32</f>
        <v>411138</v>
      </c>
      <c r="F32" s="66">
        <v>156684.74</v>
      </c>
      <c r="G32" s="66">
        <f>E32-F32</f>
        <v>254453.26</v>
      </c>
      <c r="H32" s="61">
        <f>G32</f>
        <v>254453.26</v>
      </c>
      <c r="I32" s="11"/>
      <c r="J32" s="62">
        <f t="shared" si="6"/>
        <v>254453</v>
      </c>
      <c r="K32" s="63">
        <v>200000</v>
      </c>
      <c r="L32" s="61">
        <v>54453</v>
      </c>
      <c r="M32" s="11"/>
      <c r="N32" s="75"/>
      <c r="O32" s="67"/>
      <c r="P32" s="10"/>
      <c r="Q32" s="10"/>
      <c r="R32" s="10"/>
    </row>
    <row r="33" spans="1:18" ht="15" x14ac:dyDescent="0.25">
      <c r="A33" s="10"/>
      <c r="B33" s="64" t="s">
        <v>49</v>
      </c>
      <c r="C33" s="66">
        <v>0</v>
      </c>
      <c r="D33" s="66">
        <v>17120</v>
      </c>
      <c r="E33" s="66">
        <f>C33+D33</f>
        <v>17120</v>
      </c>
      <c r="F33" s="66">
        <v>16662</v>
      </c>
      <c r="G33" s="66">
        <f t="shared" ref="G33:G36" si="13">E33-F33</f>
        <v>458</v>
      </c>
      <c r="H33" s="61">
        <v>0</v>
      </c>
      <c r="I33" s="11"/>
      <c r="J33" s="62">
        <f t="shared" si="6"/>
        <v>0</v>
      </c>
      <c r="K33" s="63"/>
      <c r="L33" s="67"/>
      <c r="M33" s="11"/>
      <c r="N33" s="75"/>
      <c r="O33" s="69">
        <v>458</v>
      </c>
      <c r="P33" s="10"/>
      <c r="Q33" s="10"/>
      <c r="R33" s="10"/>
    </row>
    <row r="34" spans="1:18" ht="15" x14ac:dyDescent="0.25">
      <c r="A34" s="10"/>
      <c r="B34" s="64" t="s">
        <v>50</v>
      </c>
      <c r="C34" s="66">
        <v>0</v>
      </c>
      <c r="D34" s="66">
        <v>49525</v>
      </c>
      <c r="E34" s="66">
        <f>C34+D34</f>
        <v>49525</v>
      </c>
      <c r="F34" s="66">
        <v>34139</v>
      </c>
      <c r="G34" s="66">
        <f t="shared" si="13"/>
        <v>15386</v>
      </c>
      <c r="H34" s="61">
        <v>0</v>
      </c>
      <c r="I34" s="11"/>
      <c r="J34" s="62">
        <f t="shared" si="6"/>
        <v>0</v>
      </c>
      <c r="K34" s="63"/>
      <c r="L34" s="67"/>
      <c r="M34" s="11"/>
      <c r="N34" s="75"/>
      <c r="O34" s="61">
        <v>15386</v>
      </c>
      <c r="P34" s="10"/>
      <c r="Q34" s="10"/>
      <c r="R34" s="10"/>
    </row>
    <row r="35" spans="1:18" ht="15" x14ac:dyDescent="0.25">
      <c r="A35" s="10"/>
      <c r="B35" s="64" t="s">
        <v>51</v>
      </c>
      <c r="C35" s="66">
        <v>0</v>
      </c>
      <c r="D35" s="66">
        <v>211909</v>
      </c>
      <c r="E35" s="66">
        <f>C35+D35</f>
        <v>211909</v>
      </c>
      <c r="F35" s="66">
        <v>211909</v>
      </c>
      <c r="G35" s="66">
        <f t="shared" si="13"/>
        <v>0</v>
      </c>
      <c r="H35" s="61">
        <v>0</v>
      </c>
      <c r="I35" s="11"/>
      <c r="J35" s="62">
        <f t="shared" si="6"/>
        <v>0</v>
      </c>
      <c r="K35" s="63"/>
      <c r="L35" s="67"/>
      <c r="M35" s="11"/>
      <c r="N35" s="75"/>
      <c r="O35" s="67"/>
      <c r="P35" s="10"/>
      <c r="Q35" s="10"/>
      <c r="R35" s="10"/>
    </row>
    <row r="36" spans="1:18" ht="15" x14ac:dyDescent="0.25">
      <c r="A36" s="10"/>
      <c r="B36" s="72" t="s">
        <v>56</v>
      </c>
      <c r="C36" s="66">
        <v>650000</v>
      </c>
      <c r="D36" s="66">
        <v>0</v>
      </c>
      <c r="E36" s="66">
        <f>C36+D36</f>
        <v>650000</v>
      </c>
      <c r="F36" s="66">
        <v>650000</v>
      </c>
      <c r="G36" s="66">
        <f t="shared" si="13"/>
        <v>0</v>
      </c>
      <c r="H36" s="61">
        <v>0</v>
      </c>
      <c r="I36" s="11"/>
      <c r="J36" s="62">
        <f t="shared" si="6"/>
        <v>0</v>
      </c>
      <c r="K36" s="63"/>
      <c r="L36" s="67"/>
      <c r="M36" s="11"/>
      <c r="N36" s="75"/>
      <c r="O36" s="67"/>
      <c r="P36" s="10"/>
      <c r="Q36" s="10"/>
      <c r="R36" s="10"/>
    </row>
    <row r="37" spans="1:18" s="4" customFormat="1" ht="15" x14ac:dyDescent="0.25">
      <c r="A37" s="76"/>
      <c r="B37" s="53" t="s">
        <v>7</v>
      </c>
      <c r="C37" s="54">
        <f>102434145+24871</f>
        <v>102459016</v>
      </c>
      <c r="D37" s="54">
        <v>2149767</v>
      </c>
      <c r="E37" s="54">
        <f>+C37+D37</f>
        <v>104608783</v>
      </c>
      <c r="F37" s="54">
        <f>132979082.91-33231350+24871</f>
        <v>99772603.909999996</v>
      </c>
      <c r="G37" s="54">
        <f>E37-F37</f>
        <v>4836179.0900000036</v>
      </c>
      <c r="H37" s="58">
        <f>G37</f>
        <v>4836179.0900000036</v>
      </c>
      <c r="I37" s="77"/>
      <c r="J37" s="56">
        <f>K37+L37</f>
        <v>4836180</v>
      </c>
      <c r="K37" s="57">
        <v>2700000</v>
      </c>
      <c r="L37" s="58">
        <v>2136180</v>
      </c>
      <c r="M37" s="77"/>
      <c r="N37" s="78"/>
      <c r="O37" s="79"/>
      <c r="P37" s="76"/>
      <c r="Q37" s="76"/>
      <c r="R37" s="76"/>
    </row>
    <row r="38" spans="1:18" s="4" customFormat="1" ht="15" x14ac:dyDescent="0.25">
      <c r="A38" s="76"/>
      <c r="B38" s="53" t="s">
        <v>22</v>
      </c>
      <c r="C38" s="54">
        <v>33322563</v>
      </c>
      <c r="D38" s="54">
        <v>0</v>
      </c>
      <c r="E38" s="54">
        <f>+C38+D38</f>
        <v>33322563</v>
      </c>
      <c r="F38" s="54">
        <f>33231349.84+1</f>
        <v>33231350.84</v>
      </c>
      <c r="G38" s="54">
        <f>E38-F38</f>
        <v>91212.160000000149</v>
      </c>
      <c r="H38" s="58">
        <v>0</v>
      </c>
      <c r="I38" s="77"/>
      <c r="J38" s="56"/>
      <c r="K38" s="57"/>
      <c r="L38" s="58"/>
      <c r="M38" s="77"/>
      <c r="N38" s="78"/>
      <c r="O38" s="79"/>
      <c r="P38" s="76"/>
      <c r="Q38" s="25"/>
      <c r="R38" s="76"/>
    </row>
    <row r="39" spans="1:18" ht="15.75" thickBot="1" x14ac:dyDescent="0.3">
      <c r="A39" s="10"/>
      <c r="B39" s="80" t="s">
        <v>8</v>
      </c>
      <c r="C39" s="81">
        <v>591290</v>
      </c>
      <c r="D39" s="81">
        <v>75574</v>
      </c>
      <c r="E39" s="81">
        <f>+C39+D39</f>
        <v>666864</v>
      </c>
      <c r="F39" s="81">
        <v>316650</v>
      </c>
      <c r="G39" s="82">
        <f>E39-F39</f>
        <v>350214</v>
      </c>
      <c r="H39" s="83">
        <v>350214.15</v>
      </c>
      <c r="I39" s="11"/>
      <c r="J39" s="84">
        <f t="shared" si="6"/>
        <v>350214</v>
      </c>
      <c r="K39" s="85">
        <v>341500</v>
      </c>
      <c r="L39" s="83">
        <v>8714</v>
      </c>
      <c r="M39" s="11"/>
      <c r="N39" s="86"/>
      <c r="O39" s="87"/>
      <c r="P39" s="10"/>
      <c r="Q39" s="10"/>
      <c r="R39" s="10"/>
    </row>
    <row r="40" spans="1:18" ht="15" x14ac:dyDescent="0.25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</row>
    <row r="41" spans="1:18" s="5" customFormat="1" ht="15" x14ac:dyDescent="0.25">
      <c r="A41" s="88"/>
      <c r="B41" s="89" t="s">
        <v>53</v>
      </c>
      <c r="C41" s="90"/>
      <c r="D41" s="90"/>
      <c r="E41" s="91"/>
      <c r="F41" s="90"/>
      <c r="G41" s="92"/>
      <c r="H41" s="90"/>
      <c r="I41" s="88"/>
      <c r="J41" s="88"/>
      <c r="K41" s="88"/>
      <c r="L41" s="88"/>
      <c r="M41" s="88"/>
      <c r="N41" s="88"/>
      <c r="O41" s="88"/>
      <c r="P41" s="88"/>
      <c r="Q41" s="88"/>
      <c r="R41" s="88"/>
    </row>
    <row r="42" spans="1:18" ht="15" x14ac:dyDescent="0.25">
      <c r="A42" s="10"/>
      <c r="B42" s="93" t="s">
        <v>63</v>
      </c>
      <c r="C42" s="10"/>
      <c r="D42" s="10"/>
      <c r="E42" s="10"/>
      <c r="F42" s="10"/>
      <c r="G42" s="42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</row>
    <row r="43" spans="1:18" ht="15" x14ac:dyDescent="0.25">
      <c r="A43" s="10"/>
      <c r="B43" s="94" t="s">
        <v>13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</row>
    <row r="44" spans="1:18" ht="15" x14ac:dyDescent="0.25">
      <c r="A44" s="10"/>
      <c r="B44" s="94" t="s">
        <v>35</v>
      </c>
      <c r="C44" s="10"/>
      <c r="D44" s="10"/>
      <c r="E44" s="10"/>
      <c r="F44" s="10"/>
      <c r="G44" s="10"/>
      <c r="H44" s="10"/>
      <c r="I44" s="10"/>
      <c r="J44" s="10"/>
      <c r="K44" s="42"/>
      <c r="L44" s="10"/>
      <c r="M44" s="10"/>
      <c r="N44" s="10"/>
      <c r="O44" s="10"/>
      <c r="P44" s="10"/>
      <c r="Q44" s="10"/>
      <c r="R44" s="10"/>
    </row>
    <row r="45" spans="1:18" ht="15" x14ac:dyDescent="0.25">
      <c r="A45" s="10"/>
      <c r="B45" s="94" t="s">
        <v>14</v>
      </c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</row>
    <row r="46" spans="1:18" ht="15" x14ac:dyDescent="0.25">
      <c r="A46" s="10"/>
      <c r="B46" s="94" t="s">
        <v>15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</row>
    <row r="47" spans="1:18" ht="15" x14ac:dyDescent="0.25">
      <c r="A47" s="10"/>
      <c r="B47" s="94" t="s">
        <v>36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</row>
    <row r="48" spans="1:18" ht="15" x14ac:dyDescent="0.25">
      <c r="A48" s="10"/>
      <c r="B48" s="94" t="s">
        <v>37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</row>
    <row r="49" spans="1:18" ht="15" x14ac:dyDescent="0.25">
      <c r="A49" s="10"/>
      <c r="B49" s="94" t="s">
        <v>34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</row>
    <row r="50" spans="1:18" ht="15" x14ac:dyDescent="0.25">
      <c r="A50" s="10"/>
      <c r="B50" s="89" t="s">
        <v>64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</row>
    <row r="51" spans="1:18" ht="15" x14ac:dyDescent="0.25">
      <c r="A51" s="10"/>
      <c r="B51" s="95" t="s">
        <v>65</v>
      </c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</row>
    <row r="52" spans="1:18" ht="15" x14ac:dyDescent="0.25">
      <c r="A52" s="10"/>
      <c r="B52" s="95" t="s">
        <v>66</v>
      </c>
      <c r="C52" s="42"/>
      <c r="D52" s="42"/>
      <c r="E52" s="42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</row>
    <row r="53" spans="1:18" ht="15" x14ac:dyDescent="0.25">
      <c r="A53" s="10"/>
      <c r="B53" s="10"/>
      <c r="C53" s="42"/>
      <c r="D53" s="42"/>
      <c r="E53" s="42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</row>
    <row r="54" spans="1:18" ht="15" x14ac:dyDescent="0.25">
      <c r="A54" s="10"/>
      <c r="B54" s="10"/>
      <c r="C54" s="10"/>
      <c r="D54" s="42"/>
      <c r="E54" s="42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</row>
    <row r="55" spans="1:18" ht="15" x14ac:dyDescent="0.25">
      <c r="A55" s="10"/>
      <c r="B55" s="10"/>
      <c r="C55" s="42"/>
      <c r="D55" s="42"/>
      <c r="E55" s="42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</row>
    <row r="56" spans="1:18" ht="15" x14ac:dyDescent="0.25">
      <c r="A56" s="10"/>
      <c r="B56" s="10"/>
      <c r="C56" s="42"/>
      <c r="D56" s="42"/>
      <c r="E56" s="42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</row>
    <row r="57" spans="1:18" ht="15" x14ac:dyDescent="0.25">
      <c r="A57" s="10"/>
      <c r="B57" s="10"/>
      <c r="C57" s="42"/>
      <c r="D57" s="42"/>
      <c r="E57" s="42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</row>
    <row r="58" spans="1:18" ht="15" x14ac:dyDescent="0.25">
      <c r="A58" s="10"/>
      <c r="B58" s="10"/>
      <c r="C58" s="42"/>
      <c r="D58" s="42"/>
      <c r="E58" s="42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</row>
    <row r="59" spans="1:18" x14ac:dyDescent="0.25">
      <c r="C59" s="6"/>
      <c r="D59" s="6"/>
      <c r="E59" s="6"/>
    </row>
    <row r="61" spans="1:18" x14ac:dyDescent="0.25">
      <c r="E61" s="6"/>
    </row>
    <row r="63" spans="1:18" x14ac:dyDescent="0.25">
      <c r="C63" s="6"/>
      <c r="D63" s="6"/>
      <c r="E63" s="6"/>
    </row>
    <row r="64" spans="1:18" x14ac:dyDescent="0.25">
      <c r="C64" s="6"/>
      <c r="D64" s="6"/>
      <c r="E64" s="6"/>
    </row>
    <row r="67" spans="3:5" x14ac:dyDescent="0.25">
      <c r="C67" s="6"/>
      <c r="D67" s="6"/>
      <c r="E67" s="6"/>
    </row>
    <row r="68" spans="3:5" x14ac:dyDescent="0.25">
      <c r="E68" s="6"/>
    </row>
  </sheetData>
  <mergeCells count="6">
    <mergeCell ref="B7:H7"/>
    <mergeCell ref="N7:O7"/>
    <mergeCell ref="B14:H14"/>
    <mergeCell ref="B15:H15"/>
    <mergeCell ref="J7:L7"/>
    <mergeCell ref="B10:H10"/>
  </mergeCells>
  <pageMargins left="0.25" right="0.25" top="0.75" bottom="0.75" header="0.3" footer="0.3"/>
  <pageSetup paperSize="9" scale="69" fitToHeight="0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VORM2</vt:lpstr>
    </vt:vector>
  </TitlesOfParts>
  <Company>Justiitsministeerium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Silja Kask</dc:creator>
  <cp:lastModifiedBy>Katrin Välimäe</cp:lastModifiedBy>
  <cp:lastPrinted>2022-05-25T06:12:42Z</cp:lastPrinted>
  <dcterms:created xsi:type="dcterms:W3CDTF">2021-01-14T20:00:28Z</dcterms:created>
  <dcterms:modified xsi:type="dcterms:W3CDTF">2022-05-25T06:44:43Z</dcterms:modified>
</cp:coreProperties>
</file>