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I muutmine ministri KK\KK lisad\"/>
    </mc:Choice>
  </mc:AlternateContent>
  <xr:revisionPtr revIDLastSave="0" documentId="13_ncr:1_{2CD49D90-383E-4128-BA39-CDCC4EE1A64B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1. Justiitsministeerium" sheetId="1" r:id="rId1"/>
  </sheets>
  <externalReferences>
    <externalReference r:id="rId2"/>
  </externalReferences>
  <definedNames>
    <definedName name="_xlnm._FilterDatabase" localSheetId="0" hidden="1">'Lisa 1. Justiitsministeerium'!$A$5:$N$19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1" l="1"/>
  <c r="I31" i="1"/>
  <c r="I11" i="1"/>
  <c r="I10" i="1"/>
  <c r="J11" i="1" l="1"/>
  <c r="J10" i="1"/>
  <c r="J7" i="1"/>
  <c r="M4" i="1"/>
  <c r="I18" i="1"/>
  <c r="I6" i="1" s="1"/>
  <c r="I8" i="1"/>
  <c r="K11" i="1"/>
  <c r="M11" i="1"/>
  <c r="K17" i="1"/>
  <c r="K9" i="1"/>
  <c r="K18" i="1"/>
  <c r="K140" i="1"/>
  <c r="K8" i="1" s="1"/>
  <c r="K16" i="1"/>
  <c r="I9" i="1"/>
  <c r="H11" i="1"/>
  <c r="J8" i="1"/>
  <c r="L8" i="1"/>
  <c r="K7" i="1"/>
  <c r="G8" i="1"/>
  <c r="F8" i="1"/>
  <c r="H7" i="1"/>
  <c r="J31" i="1"/>
  <c r="M48" i="1"/>
  <c r="M49" i="1"/>
  <c r="M50" i="1"/>
  <c r="M51" i="1"/>
  <c r="M52" i="1"/>
  <c r="J47" i="1"/>
  <c r="K47" i="1"/>
  <c r="L47" i="1"/>
  <c r="I47" i="1"/>
  <c r="M47" i="1" s="1"/>
  <c r="J39" i="1"/>
  <c r="K39" i="1"/>
  <c r="L39" i="1"/>
  <c r="I39" i="1"/>
  <c r="K19" i="1" l="1"/>
  <c r="K6" i="1"/>
  <c r="J19" i="1"/>
  <c r="L19" i="1"/>
  <c r="I19" i="1"/>
  <c r="E18" i="1"/>
  <c r="H45" i="1" l="1"/>
  <c r="M45" i="1" s="1"/>
  <c r="M141" i="1"/>
  <c r="K132" i="1"/>
  <c r="M146" i="1" l="1"/>
  <c r="J65" i="1" l="1"/>
  <c r="M142" i="1" l="1"/>
  <c r="M143" i="1"/>
  <c r="M144" i="1"/>
  <c r="M145" i="1"/>
  <c r="G7" i="1" l="1"/>
  <c r="L7" i="1"/>
  <c r="G19" i="1"/>
  <c r="G18" i="1"/>
  <c r="J17" i="1"/>
  <c r="L17" i="1"/>
  <c r="I17" i="1"/>
  <c r="G17" i="1"/>
  <c r="J132" i="1"/>
  <c r="L132" i="1"/>
  <c r="I132" i="1"/>
  <c r="J116" i="1"/>
  <c r="K116" i="1"/>
  <c r="L116" i="1"/>
  <c r="I116" i="1"/>
  <c r="I124" i="1"/>
  <c r="K124" i="1"/>
  <c r="L124" i="1"/>
  <c r="J124" i="1"/>
  <c r="M128" i="1"/>
  <c r="J120" i="1"/>
  <c r="K120" i="1"/>
  <c r="L120" i="1"/>
  <c r="I120" i="1"/>
  <c r="M122" i="1"/>
  <c r="J109" i="1"/>
  <c r="K109" i="1"/>
  <c r="L109" i="1"/>
  <c r="I109" i="1"/>
  <c r="J106" i="1"/>
  <c r="K106" i="1"/>
  <c r="L106" i="1"/>
  <c r="I106" i="1"/>
  <c r="J101" i="1"/>
  <c r="K101" i="1"/>
  <c r="L101" i="1"/>
  <c r="I101" i="1"/>
  <c r="J94" i="1"/>
  <c r="K94" i="1"/>
  <c r="L94" i="1"/>
  <c r="I94" i="1"/>
  <c r="J90" i="1"/>
  <c r="K90" i="1"/>
  <c r="L90" i="1"/>
  <c r="I90" i="1"/>
  <c r="J87" i="1"/>
  <c r="K87" i="1"/>
  <c r="L87" i="1"/>
  <c r="I87" i="1"/>
  <c r="J84" i="1"/>
  <c r="K84" i="1"/>
  <c r="L84" i="1"/>
  <c r="I84" i="1"/>
  <c r="J76" i="1"/>
  <c r="K76" i="1"/>
  <c r="L76" i="1"/>
  <c r="I76" i="1"/>
  <c r="J73" i="1"/>
  <c r="K73" i="1"/>
  <c r="L73" i="1"/>
  <c r="I73" i="1"/>
  <c r="M140" i="1"/>
  <c r="M137" i="1"/>
  <c r="M62" i="1"/>
  <c r="M63" i="1"/>
  <c r="M68" i="1"/>
  <c r="J57" i="1"/>
  <c r="L64" i="1"/>
  <c r="J64" i="1"/>
  <c r="K64" i="1"/>
  <c r="K83" i="1" l="1"/>
  <c r="L83" i="1"/>
  <c r="L15" i="1"/>
  <c r="J83" i="1"/>
  <c r="I72" i="1"/>
  <c r="K15" i="1"/>
  <c r="J100" i="1"/>
  <c r="J12" i="1"/>
  <c r="J72" i="1"/>
  <c r="I14" i="1"/>
  <c r="J115" i="1"/>
  <c r="I13" i="1"/>
  <c r="L72" i="1"/>
  <c r="L14" i="1"/>
  <c r="I115" i="1"/>
  <c r="K72" i="1"/>
  <c r="K14" i="1"/>
  <c r="L115" i="1"/>
  <c r="L13" i="1"/>
  <c r="J13" i="1"/>
  <c r="J14" i="1"/>
  <c r="I15" i="1"/>
  <c r="I100" i="1"/>
  <c r="K115" i="1"/>
  <c r="J15" i="1"/>
  <c r="K13" i="1"/>
  <c r="L16" i="1"/>
  <c r="I16" i="1"/>
  <c r="L100" i="1"/>
  <c r="J16" i="1"/>
  <c r="K100" i="1"/>
  <c r="I83" i="1"/>
  <c r="J56" i="1"/>
  <c r="I57" i="1" l="1"/>
  <c r="I67" i="1"/>
  <c r="K57" i="1"/>
  <c r="L57" i="1"/>
  <c r="K56" i="1" l="1"/>
  <c r="K12" i="1"/>
  <c r="L56" i="1"/>
  <c r="L12" i="1"/>
  <c r="I64" i="1"/>
  <c r="I12" i="1" s="1"/>
  <c r="I7" i="1"/>
  <c r="J44" i="1"/>
  <c r="J18" i="1" s="1"/>
  <c r="K44" i="1"/>
  <c r="L44" i="1"/>
  <c r="L18" i="1" s="1"/>
  <c r="I44" i="1"/>
  <c r="J35" i="1"/>
  <c r="K35" i="1"/>
  <c r="L35" i="1"/>
  <c r="I35" i="1"/>
  <c r="M24" i="1"/>
  <c r="M28" i="1"/>
  <c r="M30" i="1"/>
  <c r="M34" i="1"/>
  <c r="M38" i="1"/>
  <c r="M43" i="1"/>
  <c r="M55" i="1"/>
  <c r="M69" i="1"/>
  <c r="M71" i="1"/>
  <c r="M75" i="1"/>
  <c r="M80" i="1"/>
  <c r="M82" i="1"/>
  <c r="M86" i="1"/>
  <c r="M89" i="1"/>
  <c r="M93" i="1"/>
  <c r="M97" i="1"/>
  <c r="M99" i="1"/>
  <c r="M105" i="1"/>
  <c r="M108" i="1"/>
  <c r="M112" i="1"/>
  <c r="M114" i="1"/>
  <c r="M119" i="1"/>
  <c r="M123" i="1"/>
  <c r="M129" i="1"/>
  <c r="M131" i="1"/>
  <c r="J25" i="1"/>
  <c r="K25" i="1"/>
  <c r="L25" i="1"/>
  <c r="I25" i="1"/>
  <c r="J22" i="1"/>
  <c r="K22" i="1"/>
  <c r="L22" i="1"/>
  <c r="L10" i="1" s="1"/>
  <c r="I22" i="1"/>
  <c r="K10" i="1" l="1"/>
  <c r="I56" i="1"/>
  <c r="I21" i="1"/>
  <c r="L31" i="1"/>
  <c r="L11" i="1"/>
  <c r="L9" i="1" s="1"/>
  <c r="L6" i="1" s="1"/>
  <c r="L21" i="1"/>
  <c r="K21" i="1"/>
  <c r="J21" i="1"/>
  <c r="M6" i="1" l="1"/>
  <c r="J9" i="1"/>
  <c r="J6" i="1" s="1"/>
  <c r="G35" i="1"/>
  <c r="G57" i="1"/>
  <c r="G124" i="1" l="1"/>
  <c r="H127" i="1"/>
  <c r="M127" i="1" s="1"/>
  <c r="H126" i="1"/>
  <c r="M126" i="1" s="1"/>
  <c r="F124" i="1"/>
  <c r="E124" i="1"/>
  <c r="F120" i="1"/>
  <c r="G120" i="1"/>
  <c r="F116" i="1"/>
  <c r="G116" i="1"/>
  <c r="F132" i="1"/>
  <c r="G132" i="1"/>
  <c r="F109" i="1"/>
  <c r="G109" i="1"/>
  <c r="F106" i="1"/>
  <c r="G106" i="1"/>
  <c r="F101" i="1"/>
  <c r="G101" i="1"/>
  <c r="F94" i="1"/>
  <c r="G94" i="1"/>
  <c r="F90" i="1"/>
  <c r="G90" i="1"/>
  <c r="F87" i="1"/>
  <c r="G87" i="1"/>
  <c r="F84" i="1"/>
  <c r="G84" i="1"/>
  <c r="F76" i="1"/>
  <c r="G76" i="1"/>
  <c r="G44" i="1"/>
  <c r="F44" i="1"/>
  <c r="F64" i="1"/>
  <c r="F73" i="1"/>
  <c r="G73" i="1"/>
  <c r="H61" i="1"/>
  <c r="M61" i="1" s="1"/>
  <c r="F60" i="1"/>
  <c r="F57" i="1" s="1"/>
  <c r="G64" i="1"/>
  <c r="H59" i="1"/>
  <c r="M59" i="1" s="1"/>
  <c r="H65" i="1"/>
  <c r="M65" i="1" s="1"/>
  <c r="H66" i="1"/>
  <c r="M66" i="1" s="1"/>
  <c r="H67" i="1"/>
  <c r="M67" i="1" s="1"/>
  <c r="H70" i="1"/>
  <c r="M70" i="1" s="1"/>
  <c r="H77" i="1"/>
  <c r="M77" i="1" s="1"/>
  <c r="H78" i="1"/>
  <c r="M78" i="1" s="1"/>
  <c r="H81" i="1"/>
  <c r="M81" i="1" s="1"/>
  <c r="H85" i="1"/>
  <c r="M85" i="1" s="1"/>
  <c r="H91" i="1"/>
  <c r="M91" i="1" s="1"/>
  <c r="H92" i="1"/>
  <c r="M92" i="1" s="1"/>
  <c r="H95" i="1"/>
  <c r="M95" i="1" s="1"/>
  <c r="H96" i="1"/>
  <c r="M96" i="1" s="1"/>
  <c r="H98" i="1"/>
  <c r="M98" i="1" s="1"/>
  <c r="H102" i="1"/>
  <c r="M102" i="1" s="1"/>
  <c r="H103" i="1"/>
  <c r="M103" i="1" s="1"/>
  <c r="H104" i="1"/>
  <c r="M104" i="1" s="1"/>
  <c r="H110" i="1"/>
  <c r="M110" i="1" s="1"/>
  <c r="H111" i="1"/>
  <c r="M111" i="1" s="1"/>
  <c r="H113" i="1"/>
  <c r="M113" i="1" s="1"/>
  <c r="H118" i="1"/>
  <c r="M118" i="1" s="1"/>
  <c r="H125" i="1"/>
  <c r="M125" i="1" s="1"/>
  <c r="H130" i="1"/>
  <c r="M130" i="1" s="1"/>
  <c r="H133" i="1"/>
  <c r="M133" i="1" s="1"/>
  <c r="H134" i="1"/>
  <c r="M134" i="1" s="1"/>
  <c r="H135" i="1"/>
  <c r="M135" i="1" s="1"/>
  <c r="H136" i="1"/>
  <c r="M136" i="1" s="1"/>
  <c r="H138" i="1"/>
  <c r="M138" i="1" s="1"/>
  <c r="H139" i="1"/>
  <c r="M139" i="1" s="1"/>
  <c r="F39" i="1"/>
  <c r="G39" i="1"/>
  <c r="F35" i="1"/>
  <c r="F32" i="1"/>
  <c r="G32" i="1"/>
  <c r="H26" i="1"/>
  <c r="M26" i="1" s="1"/>
  <c r="H27" i="1"/>
  <c r="M27" i="1" s="1"/>
  <c r="H29" i="1"/>
  <c r="M29" i="1" s="1"/>
  <c r="H33" i="1"/>
  <c r="M33" i="1" s="1"/>
  <c r="H37" i="1"/>
  <c r="M37" i="1" s="1"/>
  <c r="H40" i="1"/>
  <c r="M40" i="1" s="1"/>
  <c r="H41" i="1"/>
  <c r="M41" i="1" s="1"/>
  <c r="H42" i="1"/>
  <c r="M42" i="1" s="1"/>
  <c r="H46" i="1"/>
  <c r="M46" i="1" s="1"/>
  <c r="H54" i="1"/>
  <c r="M54" i="1" s="1"/>
  <c r="F25" i="1"/>
  <c r="G25" i="1"/>
  <c r="H60" i="1" l="1"/>
  <c r="M60" i="1" s="1"/>
  <c r="G115" i="1"/>
  <c r="G100" i="1"/>
  <c r="G72" i="1"/>
  <c r="F7" i="1"/>
  <c r="M7" i="1" s="1"/>
  <c r="G31" i="1"/>
  <c r="F11" i="1"/>
  <c r="G56" i="1"/>
  <c r="F56" i="1"/>
  <c r="H8" i="1"/>
  <c r="M8" i="1" s="1"/>
  <c r="H124" i="1"/>
  <c r="M124" i="1" s="1"/>
  <c r="F115" i="1"/>
  <c r="F100" i="1"/>
  <c r="G83" i="1"/>
  <c r="F83" i="1"/>
  <c r="F72" i="1"/>
  <c r="F31" i="1"/>
  <c r="F22" i="1"/>
  <c r="F10" i="1" s="1"/>
  <c r="G22" i="1"/>
  <c r="G10" i="1" s="1"/>
  <c r="F19" i="1"/>
  <c r="E19" i="1"/>
  <c r="F18" i="1"/>
  <c r="H18" i="1" s="1"/>
  <c r="M18" i="1" s="1"/>
  <c r="F17" i="1"/>
  <c r="E17" i="1"/>
  <c r="F16" i="1"/>
  <c r="G16" i="1"/>
  <c r="F15" i="1"/>
  <c r="G15" i="1"/>
  <c r="F14" i="1"/>
  <c r="G14" i="1"/>
  <c r="F13" i="1"/>
  <c r="G13" i="1"/>
  <c r="F12" i="1"/>
  <c r="G12" i="1"/>
  <c r="G11" i="1"/>
  <c r="H19" i="1" l="1"/>
  <c r="M19" i="1" s="1"/>
  <c r="G9" i="1"/>
  <c r="G6" i="1" s="1"/>
  <c r="F9" i="1"/>
  <c r="F6" i="1" s="1"/>
  <c r="H17" i="1"/>
  <c r="M17" i="1" s="1"/>
  <c r="F21" i="1"/>
  <c r="G21" i="1"/>
  <c r="E121" i="1"/>
  <c r="H121" i="1" s="1"/>
  <c r="M121" i="1" s="1"/>
  <c r="E107" i="1"/>
  <c r="E88" i="1"/>
  <c r="E74" i="1"/>
  <c r="E58" i="1"/>
  <c r="E36" i="1"/>
  <c r="E23" i="1"/>
  <c r="E117" i="1"/>
  <c r="H117" i="1" s="1"/>
  <c r="M117" i="1" s="1"/>
  <c r="E32" i="1"/>
  <c r="E73" i="1" l="1"/>
  <c r="H74" i="1"/>
  <c r="M74" i="1" s="1"/>
  <c r="E87" i="1"/>
  <c r="H87" i="1" s="1"/>
  <c r="M87" i="1" s="1"/>
  <c r="H88" i="1"/>
  <c r="M88" i="1" s="1"/>
  <c r="E106" i="1"/>
  <c r="H106" i="1" s="1"/>
  <c r="M106" i="1" s="1"/>
  <c r="H107" i="1"/>
  <c r="M107" i="1" s="1"/>
  <c r="H32" i="1"/>
  <c r="M32" i="1" s="1"/>
  <c r="E120" i="1"/>
  <c r="H120" i="1" s="1"/>
  <c r="M120" i="1" s="1"/>
  <c r="E35" i="1"/>
  <c r="H35" i="1" s="1"/>
  <c r="M35" i="1" s="1"/>
  <c r="H36" i="1"/>
  <c r="M36" i="1" s="1"/>
  <c r="E22" i="1"/>
  <c r="H22" i="1" s="1"/>
  <c r="M22" i="1" s="1"/>
  <c r="H23" i="1"/>
  <c r="M23" i="1" s="1"/>
  <c r="E57" i="1"/>
  <c r="H58" i="1"/>
  <c r="M58" i="1" s="1"/>
  <c r="E39" i="1"/>
  <c r="H39" i="1" s="1"/>
  <c r="M39" i="1" s="1"/>
  <c r="E44" i="1"/>
  <c r="H44" i="1" s="1"/>
  <c r="M44" i="1" s="1"/>
  <c r="E64" i="1"/>
  <c r="H64" i="1" s="1"/>
  <c r="M64" i="1" s="1"/>
  <c r="E132" i="1"/>
  <c r="H132" i="1" s="1"/>
  <c r="M132" i="1" s="1"/>
  <c r="E11" i="1" l="1"/>
  <c r="H57" i="1"/>
  <c r="M57" i="1" s="1"/>
  <c r="E12" i="1"/>
  <c r="H12" i="1" s="1"/>
  <c r="M12" i="1" s="1"/>
  <c r="H73" i="1"/>
  <c r="M73" i="1" s="1"/>
  <c r="E56" i="1"/>
  <c r="H56" i="1" s="1"/>
  <c r="M56" i="1" s="1"/>
  <c r="E116" i="1" l="1"/>
  <c r="E109" i="1"/>
  <c r="H109" i="1" s="1"/>
  <c r="M109" i="1" s="1"/>
  <c r="E101" i="1"/>
  <c r="E94" i="1"/>
  <c r="H94" i="1" s="1"/>
  <c r="M94" i="1" s="1"/>
  <c r="E90" i="1"/>
  <c r="H90" i="1" s="1"/>
  <c r="M90" i="1" s="1"/>
  <c r="E84" i="1"/>
  <c r="E76" i="1"/>
  <c r="E25" i="1"/>
  <c r="H25" i="1" s="1"/>
  <c r="M25" i="1" s="1"/>
  <c r="H76" i="1" l="1"/>
  <c r="M76" i="1" s="1"/>
  <c r="E13" i="1"/>
  <c r="H13" i="1" s="1"/>
  <c r="M13" i="1" s="1"/>
  <c r="H84" i="1"/>
  <c r="M84" i="1" s="1"/>
  <c r="E14" i="1"/>
  <c r="H14" i="1" s="1"/>
  <c r="M14" i="1" s="1"/>
  <c r="H101" i="1"/>
  <c r="M101" i="1" s="1"/>
  <c r="E15" i="1"/>
  <c r="H15" i="1" s="1"/>
  <c r="M15" i="1" s="1"/>
  <c r="H116" i="1"/>
  <c r="M116" i="1" s="1"/>
  <c r="E16" i="1"/>
  <c r="H16" i="1" s="1"/>
  <c r="M16" i="1" s="1"/>
  <c r="E21" i="1"/>
  <c r="H21" i="1" s="1"/>
  <c r="M21" i="1" s="1"/>
  <c r="E31" i="1"/>
  <c r="H31" i="1" s="1"/>
  <c r="M31" i="1" s="1"/>
  <c r="E115" i="1"/>
  <c r="H115" i="1" s="1"/>
  <c r="M115" i="1" s="1"/>
  <c r="E72" i="1"/>
  <c r="H72" i="1" s="1"/>
  <c r="M72" i="1" s="1"/>
  <c r="E83" i="1"/>
  <c r="H83" i="1" s="1"/>
  <c r="M83" i="1" s="1"/>
  <c r="E10" i="1"/>
  <c r="E100" i="1"/>
  <c r="H100" i="1" s="1"/>
  <c r="M100" i="1" s="1"/>
  <c r="H10" i="1" l="1"/>
  <c r="M10" i="1" s="1"/>
  <c r="E9" i="1"/>
  <c r="E6" i="1" l="1"/>
  <c r="H9" i="1"/>
  <c r="M9" i="1" s="1"/>
  <c r="H6" i="1" l="1"/>
</calcChain>
</file>

<file path=xl/sharedStrings.xml><?xml version="1.0" encoding="utf-8"?>
<sst xmlns="http://schemas.openxmlformats.org/spreadsheetml/2006/main" count="160" uniqueCount="83">
  <si>
    <t>Eelarve liik</t>
  </si>
  <si>
    <t>Objekt</t>
  </si>
  <si>
    <t>Eelarve konto</t>
  </si>
  <si>
    <t>Programmi tegevus: Kriminaalpoliitika elluviimine</t>
  </si>
  <si>
    <t>Tööjõukulud</t>
  </si>
  <si>
    <t>Kindlaksmääratud tööjõukulud</t>
  </si>
  <si>
    <t>Toetused</t>
  </si>
  <si>
    <t>SE000003</t>
  </si>
  <si>
    <t>Majandamiskulud</t>
  </si>
  <si>
    <t>RKAS</t>
  </si>
  <si>
    <t>SE000028</t>
  </si>
  <si>
    <t>Käibemaks</t>
  </si>
  <si>
    <t>Amortisatsioon</t>
  </si>
  <si>
    <t>Tegevuskulud, v.a tööjõukulud</t>
  </si>
  <si>
    <t>KULUD</t>
  </si>
  <si>
    <t>Justiitsministeerium</t>
  </si>
  <si>
    <t>Lisa 1</t>
  </si>
  <si>
    <t>Programmi tegevus: Intellektuaalse omandi valdkonna rakendamine</t>
  </si>
  <si>
    <t>Programmi tegevus: Karistuste täideviimise korraldamine</t>
  </si>
  <si>
    <t>Programmi tegevus: Kohtumenetlus ja kohturegistrite pidamine</t>
  </si>
  <si>
    <t>Programmi tegevus: Kriminaalpoliitika kujundamine ja kuritegevuse ennetamine</t>
  </si>
  <si>
    <t>Programmi tegevus: Õiguspoliitika kujundamine ja õigusloome kvaliteedi tagamine</t>
  </si>
  <si>
    <t>Programmi tegevus: Õigusteenuste ja õigusteabe kättesaadavuse tagamine</t>
  </si>
  <si>
    <t>SE030009</t>
  </si>
  <si>
    <t>Sotsiaaltoetused</t>
  </si>
  <si>
    <t>Sihtotstarbelised toetused</t>
  </si>
  <si>
    <t>Liikmemaksud</t>
  </si>
  <si>
    <t>Välistoetus ning sellest sõltuvad vahendid</t>
  </si>
  <si>
    <t>Antud mittesihtotstarbelised toetused</t>
  </si>
  <si>
    <t>SE000099</t>
  </si>
  <si>
    <t>IN000099</t>
  </si>
  <si>
    <t>sihtotstarbelised toetused</t>
  </si>
  <si>
    <t>õigusabi ja Advokatuuri poolt avalik-õiguslike ülesannete täitmine</t>
  </si>
  <si>
    <t>SE030002</t>
  </si>
  <si>
    <t>Tegevuskulud</t>
  </si>
  <si>
    <t>Käibemaks RKAS</t>
  </si>
  <si>
    <t>SE030003</t>
  </si>
  <si>
    <t>INVESTEERINGUD</t>
  </si>
  <si>
    <t>IN004000</t>
  </si>
  <si>
    <t>Kohtute reserv arvestuslikud tööjõukulud</t>
  </si>
  <si>
    <t>Kohtute reserv kindlaksmääratud tööjõukulud</t>
  </si>
  <si>
    <t>Kohtute reserv majandamiskulud</t>
  </si>
  <si>
    <t>Kohtute reserv majandamiskulude käibemaks</t>
  </si>
  <si>
    <t>Vanglate reserv kindlaksmääratud tööjõukulud</t>
  </si>
  <si>
    <t>Vanglate reserv majandamiskulud</t>
  </si>
  <si>
    <t>Vanglate reserv masinad ja seadmed</t>
  </si>
  <si>
    <t>Vanglate reserv majandamiskulude käibemaks</t>
  </si>
  <si>
    <t>Vanglate reserv investeeringute käibemaks</t>
  </si>
  <si>
    <t xml:space="preserve">Käibemaks </t>
  </si>
  <si>
    <t>sh vanglate reserv</t>
  </si>
  <si>
    <t>sh kohtute reserv</t>
  </si>
  <si>
    <t>Käibemaks välistoetus ning sellest sõltuvad vahendid</t>
  </si>
  <si>
    <t>Justiitsministeeriumi 2022. aasta eelarve</t>
  </si>
  <si>
    <t>Investeeringud</t>
  </si>
  <si>
    <t>sh investeeringute käibemaks</t>
  </si>
  <si>
    <t>ELA USA Inc ja EV kohtuvaidluse kulud</t>
  </si>
  <si>
    <t>VR030306</t>
  </si>
  <si>
    <t>2022. a käskkirja nr</t>
  </si>
  <si>
    <t xml:space="preserve">2022. a algne eelarve </t>
  </si>
  <si>
    <t>Ülekantavad vahendid I</t>
  </si>
  <si>
    <t>Eelarve muudatus I</t>
  </si>
  <si>
    <t>Reservi eraldised</t>
  </si>
  <si>
    <t>Kuni käskkirja jõustumiseni kehtiv 2022. a eelarve</t>
  </si>
  <si>
    <t>Eelarve muudatused</t>
  </si>
  <si>
    <t xml:space="preserve">Ülekantavad vahendid </t>
  </si>
  <si>
    <t>Lisaeelarve</t>
  </si>
  <si>
    <t>2022. a eelarve kokku</t>
  </si>
  <si>
    <t>SE000080</t>
  </si>
  <si>
    <t>KRAPS palgakulu kate</t>
  </si>
  <si>
    <t>VR030462</t>
  </si>
  <si>
    <t>Kohtute reserv kriisikohvrite rahastus</t>
  </si>
  <si>
    <t>Kindlaksmääratud tööjõukulud küberturbevõimekuse tõstmiseks</t>
  </si>
  <si>
    <t>Vanglate toimepidevus, kaitse ja kriisideks valmisolek</t>
  </si>
  <si>
    <t>käibemaks</t>
  </si>
  <si>
    <t>Investeeringud transpordivahenditesse</t>
  </si>
  <si>
    <t>Investeeringud masinatesse ja seadmetesse</t>
  </si>
  <si>
    <t>Puurkaevude rajamine</t>
  </si>
  <si>
    <t>Muud investeeringud</t>
  </si>
  <si>
    <t>IN003080</t>
  </si>
  <si>
    <t>IN004080</t>
  </si>
  <si>
    <t>IN005080</t>
  </si>
  <si>
    <t>IN030009</t>
  </si>
  <si>
    <t>Vanglate reserv vanglate toimepidavus, kaitse ja kriisideks valmisolek käibemaks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</si>
</sst>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i/>
      <sz val="9"/>
      <color theme="1"/>
      <name val="Calibri"/>
      <family val="2"/>
      <charset val="186"/>
      <scheme val="minor"/>
    </font>
    <font>
      <sz val="10"/>
      <color rgb="FFFF0000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109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3" fontId="6" fillId="0" borderId="0" xfId="1" applyNumberFormat="1" applyFont="1"/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0" fontId="4" fillId="0" borderId="0" xfId="2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0" fontId="11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5" fillId="0" borderId="0" xfId="2" applyFont="1" applyBorder="1" applyAlignment="1">
      <alignment horizontal="left" indent="2"/>
    </xf>
    <xf numFmtId="0" fontId="11" fillId="0" borderId="0" xfId="2" applyFont="1" applyBorder="1" applyAlignment="1"/>
    <xf numFmtId="0" fontId="11" fillId="0" borderId="0" xfId="1" applyFont="1" applyBorder="1"/>
    <xf numFmtId="0" fontId="6" fillId="0" borderId="0" xfId="1" applyFont="1" applyFill="1"/>
    <xf numFmtId="0" fontId="12" fillId="0" borderId="0" xfId="1" applyFont="1" applyFill="1" applyBorder="1" applyAlignment="1">
      <alignment horizontal="left" vertical="center" wrapText="1"/>
    </xf>
    <xf numFmtId="3" fontId="12" fillId="0" borderId="0" xfId="1" applyNumberFormat="1" applyFont="1" applyFill="1" applyBorder="1" applyAlignment="1">
      <alignment horizontal="right" vertical="center" wrapText="1"/>
    </xf>
    <xf numFmtId="0" fontId="13" fillId="0" borderId="0" xfId="0" applyFont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9" fillId="0" borderId="0" xfId="1" applyFont="1"/>
    <xf numFmtId="3" fontId="14" fillId="0" borderId="0" xfId="1" applyNumberFormat="1" applyFont="1"/>
    <xf numFmtId="0" fontId="15" fillId="2" borderId="0" xfId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16" fillId="0" borderId="0" xfId="0" applyFont="1"/>
    <xf numFmtId="3" fontId="9" fillId="0" borderId="0" xfId="3" applyNumberFormat="1" applyFont="1" applyBorder="1"/>
    <xf numFmtId="3" fontId="17" fillId="0" borderId="0" xfId="2" applyNumberFormat="1" applyFont="1" applyFill="1" applyBorder="1" applyAlignment="1">
      <alignment horizontal="right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15" fillId="0" borderId="0" xfId="2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6" fillId="0" borderId="0" xfId="2" applyFont="1"/>
    <xf numFmtId="0" fontId="6" fillId="0" borderId="0" xfId="2" applyFont="1" applyAlignment="1">
      <alignment horizontal="center"/>
    </xf>
    <xf numFmtId="3" fontId="15" fillId="0" borderId="0" xfId="2" applyNumberFormat="1" applyFont="1" applyFill="1" applyBorder="1" applyAlignment="1">
      <alignment horizontal="center" vertical="center" wrapText="1"/>
    </xf>
    <xf numFmtId="3" fontId="18" fillId="0" borderId="0" xfId="2" applyNumberFormat="1" applyFont="1" applyFill="1" applyBorder="1" applyAlignment="1">
      <alignment horizontal="right" vertical="center" wrapText="1"/>
    </xf>
    <xf numFmtId="3" fontId="6" fillId="0" borderId="0" xfId="2" applyNumberFormat="1" applyFont="1"/>
    <xf numFmtId="3" fontId="15" fillId="0" borderId="0" xfId="2" applyNumberFormat="1" applyFont="1" applyFill="1" applyBorder="1" applyAlignment="1">
      <alignment horizontal="right" vertical="center" wrapText="1"/>
    </xf>
    <xf numFmtId="3" fontId="7" fillId="0" borderId="0" xfId="2" applyNumberFormat="1" applyFont="1" applyFill="1" applyBorder="1" applyAlignment="1">
      <alignment horizontal="right" vertical="center" wrapText="1"/>
    </xf>
    <xf numFmtId="3" fontId="17" fillId="0" borderId="0" xfId="2" applyNumberFormat="1" applyFont="1" applyFill="1" applyBorder="1" applyAlignment="1">
      <alignment horizontal="center" vertical="center" wrapText="1"/>
    </xf>
    <xf numFmtId="0" fontId="19" fillId="0" borderId="0" xfId="2" applyFont="1" applyBorder="1" applyAlignment="1">
      <alignment horizontal="center"/>
    </xf>
    <xf numFmtId="0" fontId="19" fillId="0" borderId="0" xfId="2" applyFont="1" applyFill="1" applyBorder="1" applyAlignment="1">
      <alignment horizontal="center"/>
    </xf>
    <xf numFmtId="0" fontId="4" fillId="0" borderId="0" xfId="2" applyFont="1"/>
    <xf numFmtId="0" fontId="5" fillId="0" borderId="0" xfId="2" applyFont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4" fillId="0" borderId="0" xfId="2" applyFont="1" applyBorder="1" applyAlignment="1">
      <alignment horizontal="left" indent="2"/>
    </xf>
    <xf numFmtId="0" fontId="4" fillId="0" borderId="0" xfId="2" applyFont="1" applyBorder="1" applyAlignment="1"/>
    <xf numFmtId="0" fontId="20" fillId="0" borderId="0" xfId="2" applyFont="1" applyFill="1" applyBorder="1" applyAlignment="1">
      <alignment horizontal="center" vertical="center" wrapText="1"/>
    </xf>
    <xf numFmtId="3" fontId="20" fillId="0" borderId="0" xfId="2" applyNumberFormat="1" applyFont="1" applyFill="1" applyBorder="1" applyAlignment="1">
      <alignment horizontal="center" vertical="center" wrapText="1"/>
    </xf>
    <xf numFmtId="3" fontId="20" fillId="0" borderId="0" xfId="2" applyNumberFormat="1" applyFont="1" applyFill="1"/>
    <xf numFmtId="0" fontId="21" fillId="0" borderId="0" xfId="0" applyFont="1"/>
    <xf numFmtId="3" fontId="22" fillId="0" borderId="0" xfId="2" applyNumberFormat="1" applyFont="1" applyFill="1" applyBorder="1" applyAlignment="1">
      <alignment horizontal="right" vertical="center" wrapText="1"/>
    </xf>
    <xf numFmtId="3" fontId="23" fillId="0" borderId="0" xfId="0" applyNumberFormat="1" applyFont="1"/>
    <xf numFmtId="0" fontId="15" fillId="0" borderId="0" xfId="1" applyFont="1"/>
    <xf numFmtId="0" fontId="15" fillId="0" borderId="0" xfId="1" applyFont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3" fontId="15" fillId="0" borderId="0" xfId="1" applyNumberFormat="1" applyFont="1" applyBorder="1"/>
    <xf numFmtId="0" fontId="15" fillId="0" borderId="0" xfId="1" applyFont="1" applyBorder="1" applyAlignment="1">
      <alignment horizontal="left" indent="1"/>
    </xf>
    <xf numFmtId="0" fontId="15" fillId="0" borderId="0" xfId="2" applyFont="1" applyBorder="1" applyAlignment="1">
      <alignment horizontal="left" indent="1"/>
    </xf>
    <xf numFmtId="0" fontId="15" fillId="0" borderId="0" xfId="2" applyFont="1" applyBorder="1" applyAlignment="1">
      <alignment horizontal="center"/>
    </xf>
    <xf numFmtId="0" fontId="15" fillId="0" borderId="0" xfId="2" applyFont="1" applyFill="1" applyBorder="1" applyAlignment="1">
      <alignment horizontal="center"/>
    </xf>
    <xf numFmtId="0" fontId="24" fillId="0" borderId="0" xfId="1" applyFont="1" applyBorder="1"/>
    <xf numFmtId="0" fontId="15" fillId="0" borderId="0" xfId="2" applyFont="1" applyAlignment="1">
      <alignment horizontal="center"/>
    </xf>
    <xf numFmtId="0" fontId="15" fillId="0" borderId="0" xfId="3" applyFont="1" applyFill="1" applyBorder="1" applyAlignment="1">
      <alignment horizontal="center"/>
    </xf>
    <xf numFmtId="0" fontId="12" fillId="0" borderId="0" xfId="1" applyFont="1" applyFill="1" applyBorder="1" applyAlignment="1">
      <alignment horizontal="left" vertical="center" wrapText="1" indent="2"/>
    </xf>
    <xf numFmtId="3" fontId="18" fillId="0" borderId="0" xfId="1" applyNumberFormat="1" applyFont="1" applyFill="1" applyBorder="1" applyAlignment="1">
      <alignment horizontal="right" vertical="center" wrapText="1"/>
    </xf>
    <xf numFmtId="0" fontId="14" fillId="0" borderId="0" xfId="2" applyFont="1" applyFill="1" applyBorder="1" applyAlignment="1">
      <alignment horizontal="center"/>
    </xf>
    <xf numFmtId="0" fontId="21" fillId="0" borderId="0" xfId="0" applyFont="1" applyAlignment="1">
      <alignment horizontal="left" indent="1"/>
    </xf>
    <xf numFmtId="3" fontId="4" fillId="0" borderId="0" xfId="3" applyNumberFormat="1" applyFont="1" applyBorder="1"/>
    <xf numFmtId="0" fontId="15" fillId="0" borderId="0" xfId="3" applyFont="1" applyFill="1" applyBorder="1" applyAlignment="1">
      <alignment horizontal="left" indent="1"/>
    </xf>
    <xf numFmtId="3" fontId="15" fillId="0" borderId="0" xfId="3" applyNumberFormat="1" applyFont="1" applyFill="1" applyBorder="1"/>
    <xf numFmtId="0" fontId="15" fillId="0" borderId="0" xfId="1" applyFont="1" applyFill="1"/>
    <xf numFmtId="3" fontId="15" fillId="0" borderId="0" xfId="1" applyNumberFormat="1" applyFont="1"/>
    <xf numFmtId="0" fontId="6" fillId="0" borderId="0" xfId="2" applyFont="1" applyFill="1" applyAlignment="1">
      <alignment horizontal="center"/>
    </xf>
    <xf numFmtId="0" fontId="11" fillId="0" borderId="0" xfId="2" applyFont="1" applyFill="1" applyBorder="1"/>
    <xf numFmtId="0" fontId="4" fillId="0" borderId="0" xfId="1" applyFont="1" applyFill="1"/>
    <xf numFmtId="0" fontId="4" fillId="0" borderId="0" xfId="2" applyFont="1" applyFill="1" applyBorder="1" applyAlignment="1">
      <alignment horizontal="left" indent="1"/>
    </xf>
    <xf numFmtId="0" fontId="4" fillId="0" borderId="0" xfId="2" applyFont="1" applyFill="1" applyBorder="1"/>
    <xf numFmtId="0" fontId="4" fillId="0" borderId="0" xfId="2" applyFont="1" applyFill="1" applyAlignment="1">
      <alignment horizontal="center"/>
    </xf>
    <xf numFmtId="3" fontId="6" fillId="0" borderId="0" xfId="2" applyNumberFormat="1" applyFont="1" applyFill="1"/>
    <xf numFmtId="0" fontId="11" fillId="0" borderId="0" xfId="1" applyFont="1" applyFill="1" applyBorder="1"/>
    <xf numFmtId="0" fontId="4" fillId="0" borderId="0" xfId="3" applyFont="1" applyBorder="1" applyAlignment="1">
      <alignment horizontal="left" indent="1"/>
    </xf>
    <xf numFmtId="0" fontId="4" fillId="0" borderId="0" xfId="3" applyFont="1" applyBorder="1" applyAlignment="1">
      <alignment horizontal="center"/>
    </xf>
    <xf numFmtId="0" fontId="21" fillId="0" borderId="0" xfId="0" applyFont="1" applyFill="1"/>
    <xf numFmtId="0" fontId="5" fillId="0" borderId="0" xfId="3" applyFont="1" applyFill="1" applyBorder="1" applyAlignment="1">
      <alignment horizontal="left" indent="2"/>
    </xf>
    <xf numFmtId="0" fontId="25" fillId="0" borderId="0" xfId="2" applyFont="1" applyFill="1" applyBorder="1" applyAlignment="1">
      <alignment horizontal="center"/>
    </xf>
    <xf numFmtId="3" fontId="26" fillId="0" borderId="0" xfId="2" applyNumberFormat="1" applyFont="1" applyFill="1" applyBorder="1" applyAlignment="1">
      <alignment horizontal="right" vertical="center" wrapText="1"/>
    </xf>
    <xf numFmtId="0" fontId="25" fillId="0" borderId="0" xfId="1" applyFont="1" applyFill="1"/>
    <xf numFmtId="0" fontId="15" fillId="0" borderId="0" xfId="3" applyFont="1" applyFill="1" applyAlignment="1">
      <alignment horizontal="center"/>
    </xf>
    <xf numFmtId="0" fontId="4" fillId="0" borderId="0" xfId="3" applyFont="1" applyFill="1" applyBorder="1" applyAlignment="1">
      <alignment horizontal="left" indent="1"/>
    </xf>
    <xf numFmtId="0" fontId="15" fillId="0" borderId="0" xfId="1" applyFont="1" applyFill="1" applyBorder="1" applyAlignment="1">
      <alignment horizontal="left" indent="1"/>
    </xf>
    <xf numFmtId="3" fontId="15" fillId="0" borderId="0" xfId="1" applyNumberFormat="1" applyFont="1" applyFill="1" applyBorder="1"/>
    <xf numFmtId="0" fontId="4" fillId="0" borderId="0" xfId="3" applyFont="1" applyFill="1"/>
    <xf numFmtId="0" fontId="7" fillId="0" borderId="0" xfId="1" applyFont="1" applyFill="1"/>
    <xf numFmtId="3" fontId="7" fillId="0" borderId="0" xfId="3" applyNumberFormat="1" applyFont="1" applyFill="1" applyBorder="1"/>
    <xf numFmtId="0" fontId="8" fillId="0" borderId="0" xfId="0" applyFont="1" applyFill="1"/>
    <xf numFmtId="3" fontId="15" fillId="0" borderId="0" xfId="1" applyNumberFormat="1" applyFont="1" applyFill="1"/>
    <xf numFmtId="0" fontId="15" fillId="0" borderId="0" xfId="2" applyFont="1" applyFill="1" applyAlignment="1">
      <alignment horizontal="center"/>
    </xf>
    <xf numFmtId="3" fontId="7" fillId="0" borderId="0" xfId="2" applyNumberFormat="1" applyFont="1" applyFill="1"/>
    <xf numFmtId="0" fontId="15" fillId="0" borderId="0" xfId="3" applyFont="1" applyBorder="1" applyAlignment="1">
      <alignment horizontal="center"/>
    </xf>
    <xf numFmtId="3" fontId="18" fillId="0" borderId="0" xfId="3" applyNumberFormat="1" applyFont="1" applyBorder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46"/>
  <sheetViews>
    <sheetView showZeros="0" tabSelected="1" zoomScale="80" zoomScaleNormal="80" workbookViewId="0">
      <pane xSplit="4" ySplit="5" topLeftCell="H6" activePane="bottomRight" state="frozen"/>
      <selection pane="topRight" activeCell="J1" sqref="J1"/>
      <selection pane="bottomLeft" activeCell="A5" sqref="A5"/>
      <selection pane="bottomRight" activeCell="K32" sqref="K32"/>
    </sheetView>
  </sheetViews>
  <sheetFormatPr defaultColWidth="9.44140625" defaultRowHeight="13.8" x14ac:dyDescent="0.3"/>
  <cols>
    <col min="1" max="1" width="81.6640625" style="1" customWidth="1"/>
    <col min="2" max="2" width="7.33203125" style="2" customWidth="1"/>
    <col min="3" max="3" width="8.5546875" style="2" customWidth="1"/>
    <col min="4" max="4" width="9.33203125" style="1" customWidth="1"/>
    <col min="5" max="5" width="19.33203125" style="1" hidden="1" customWidth="1"/>
    <col min="6" max="6" width="17.33203125" style="1" hidden="1" customWidth="1"/>
    <col min="7" max="7" width="17.6640625" style="1" hidden="1" customWidth="1"/>
    <col min="8" max="13" width="17" style="1" customWidth="1"/>
    <col min="14" max="14" width="9.6640625" style="1" bestFit="1" customWidth="1"/>
    <col min="15" max="16384" width="9.44140625" style="1"/>
  </cols>
  <sheetData>
    <row r="1" spans="1:13" x14ac:dyDescent="0.3">
      <c r="A1" s="3"/>
      <c r="I1" s="26"/>
      <c r="J1" s="26"/>
      <c r="K1" s="26"/>
      <c r="L1" s="26"/>
      <c r="M1" s="26" t="s">
        <v>57</v>
      </c>
    </row>
    <row r="2" spans="1:13" x14ac:dyDescent="0.3">
      <c r="A2" s="25"/>
      <c r="G2" s="3"/>
      <c r="I2" s="27"/>
      <c r="J2" s="27"/>
      <c r="K2" s="27"/>
      <c r="L2" s="27"/>
      <c r="M2" s="27" t="s">
        <v>16</v>
      </c>
    </row>
    <row r="3" spans="1:13" ht="15.6" x14ac:dyDescent="0.3">
      <c r="A3" s="29" t="s">
        <v>52</v>
      </c>
      <c r="E3" s="5"/>
      <c r="G3" s="3"/>
      <c r="H3" s="3"/>
      <c r="I3" s="3"/>
      <c r="J3" s="3"/>
      <c r="K3" s="3"/>
      <c r="L3" s="3"/>
      <c r="M3" s="3"/>
    </row>
    <row r="4" spans="1:13" ht="15" customHeight="1" x14ac:dyDescent="0.3">
      <c r="A4" s="4"/>
      <c r="E4" s="3"/>
      <c r="F4" s="6"/>
      <c r="H4" s="3"/>
      <c r="I4" s="3"/>
      <c r="J4" s="3"/>
      <c r="K4" s="3"/>
      <c r="L4" s="3"/>
      <c r="M4" s="3">
        <f>H4+I4+J4+K4</f>
        <v>0</v>
      </c>
    </row>
    <row r="5" spans="1:13" s="4" customFormat="1" ht="41.4" x14ac:dyDescent="0.3">
      <c r="A5" s="30"/>
      <c r="B5" s="30" t="s">
        <v>0</v>
      </c>
      <c r="C5" s="30" t="s">
        <v>2</v>
      </c>
      <c r="D5" s="30" t="s">
        <v>1</v>
      </c>
      <c r="E5" s="30" t="s">
        <v>58</v>
      </c>
      <c r="F5" s="30" t="s">
        <v>60</v>
      </c>
      <c r="G5" s="30" t="s">
        <v>59</v>
      </c>
      <c r="H5" s="30" t="s">
        <v>62</v>
      </c>
      <c r="I5" s="30" t="s">
        <v>63</v>
      </c>
      <c r="J5" s="30" t="s">
        <v>64</v>
      </c>
      <c r="K5" s="30" t="s">
        <v>65</v>
      </c>
      <c r="L5" s="30" t="s">
        <v>61</v>
      </c>
      <c r="M5" s="30" t="s">
        <v>66</v>
      </c>
    </row>
    <row r="6" spans="1:13" s="22" customFormat="1" ht="17.399999999999999" x14ac:dyDescent="0.3">
      <c r="A6" s="23" t="s">
        <v>15</v>
      </c>
      <c r="B6" s="7"/>
      <c r="C6" s="7"/>
      <c r="D6" s="7"/>
      <c r="E6" s="24">
        <f>E9+E17+E18</f>
        <v>31749028.523065686</v>
      </c>
      <c r="F6" s="24">
        <f>F9+F17+F18</f>
        <v>-453757.00000000023</v>
      </c>
      <c r="G6" s="24">
        <f>G9+G17+G18</f>
        <v>3105540.0000000037</v>
      </c>
      <c r="H6" s="24">
        <f>E6+F6+G6</f>
        <v>34400811.523065686</v>
      </c>
      <c r="I6" s="24">
        <f>I9+I17+I18</f>
        <v>-5092245.0000099987</v>
      </c>
      <c r="J6" s="24">
        <f>J9+J17+J18</f>
        <v>1321358</v>
      </c>
      <c r="K6" s="24">
        <f>K9+K17+K18</f>
        <v>5719790</v>
      </c>
      <c r="L6" s="24">
        <f t="shared" ref="L6" si="0">L9+L17+L18</f>
        <v>0</v>
      </c>
      <c r="M6" s="24">
        <f>H6+I6+J6+K6+L6</f>
        <v>36349714.523055688</v>
      </c>
    </row>
    <row r="7" spans="1:13" s="22" customFormat="1" ht="17.399999999999999" x14ac:dyDescent="0.3">
      <c r="A7" s="72" t="s">
        <v>50</v>
      </c>
      <c r="B7" s="7"/>
      <c r="C7" s="7"/>
      <c r="D7" s="7"/>
      <c r="E7" s="73">
        <v>1417738</v>
      </c>
      <c r="F7" s="73">
        <f>F59+F60+F61+F67</f>
        <v>-225471</v>
      </c>
      <c r="G7" s="73">
        <f>G59+G60+G61+G67+G62+G68</f>
        <v>0</v>
      </c>
      <c r="H7" s="73">
        <f>E7+F7+G7</f>
        <v>1192267</v>
      </c>
      <c r="I7" s="73">
        <f>I59+I60+I61+I67+I62+I68</f>
        <v>-672100</v>
      </c>
      <c r="J7" s="73">
        <f>J59+J60+J61+J67+J62+J68</f>
        <v>22037</v>
      </c>
      <c r="K7" s="73">
        <f>K59+K60+K61+K67+K62+K68+K137</f>
        <v>133000</v>
      </c>
      <c r="L7" s="73">
        <f t="shared" ref="L7" si="1">L59+L60+L61+L67+L62+L68</f>
        <v>0</v>
      </c>
      <c r="M7" s="73">
        <f t="shared" ref="M7:M19" si="2">H7+I7+J7+K7+L7</f>
        <v>675204</v>
      </c>
    </row>
    <row r="8" spans="1:13" s="22" customFormat="1" ht="17.399999999999999" x14ac:dyDescent="0.3">
      <c r="A8" s="72" t="s">
        <v>49</v>
      </c>
      <c r="B8" s="7"/>
      <c r="C8" s="7"/>
      <c r="D8" s="7"/>
      <c r="E8" s="73">
        <v>2301939</v>
      </c>
      <c r="F8" s="73">
        <f>F37+F42+F45</f>
        <v>-263247</v>
      </c>
      <c r="G8" s="73">
        <f>G37+G42+G45</f>
        <v>0</v>
      </c>
      <c r="H8" s="73">
        <f t="shared" ref="H8" si="3">E8+F8+G8</f>
        <v>2038692</v>
      </c>
      <c r="I8" s="73">
        <f>I37+I42+I45+I47</f>
        <v>-3992079</v>
      </c>
      <c r="J8" s="73">
        <f>J37+J42+J45+J47</f>
        <v>961425</v>
      </c>
      <c r="K8" s="73">
        <f>K37+K42+K45+K47+K140</f>
        <v>4734190</v>
      </c>
      <c r="L8" s="73">
        <f t="shared" ref="L8" si="4">L37+L42+L45</f>
        <v>0</v>
      </c>
      <c r="M8" s="73">
        <f t="shared" si="2"/>
        <v>3742228</v>
      </c>
    </row>
    <row r="9" spans="1:13" s="28" customFormat="1" ht="17.399999999999999" x14ac:dyDescent="0.35">
      <c r="A9" s="33" t="s">
        <v>14</v>
      </c>
      <c r="B9" s="10"/>
      <c r="C9" s="12"/>
      <c r="D9" s="11"/>
      <c r="E9" s="34">
        <f>E10+E11+E12+E13+E14+E15+E16</f>
        <v>30337461.523065686</v>
      </c>
      <c r="F9" s="34">
        <f>F10+F11+F12+F13+F14+F15+F16</f>
        <v>-453757.00000000023</v>
      </c>
      <c r="G9" s="34">
        <f>G10+G11+G12+G13+G14+G15+G16</f>
        <v>3105540.0000000037</v>
      </c>
      <c r="H9" s="24">
        <f>E9+F9+G9</f>
        <v>32989244.52306569</v>
      </c>
      <c r="I9" s="108">
        <f>I10+I11+I12+I13+I14+I15+I16</f>
        <v>-3173995.0000099991</v>
      </c>
      <c r="J9" s="108">
        <f>J10+J11+J12+J13+J14+J15+J16</f>
        <v>1318140</v>
      </c>
      <c r="K9" s="108">
        <f>K10+K11+K12+K13+K14+K15+K16</f>
        <v>2866491</v>
      </c>
      <c r="L9" s="34">
        <f t="shared" ref="L9" si="5">L10+L11+L12+L13+L14+L15+L16</f>
        <v>0</v>
      </c>
      <c r="M9" s="24">
        <f t="shared" si="2"/>
        <v>33999880.523055688</v>
      </c>
    </row>
    <row r="10" spans="1:13" s="28" customFormat="1" ht="15.6" x14ac:dyDescent="0.3">
      <c r="A10" s="9" t="s">
        <v>17</v>
      </c>
      <c r="B10" s="10"/>
      <c r="C10" s="12"/>
      <c r="D10" s="11"/>
      <c r="E10" s="34">
        <f>E22+E25+E29</f>
        <v>563641.34558245249</v>
      </c>
      <c r="F10" s="34">
        <f>F22+F25+F29</f>
        <v>-1825.7052987483357</v>
      </c>
      <c r="G10" s="34">
        <f>G22+G25+G29</f>
        <v>99986.398038858795</v>
      </c>
      <c r="H10" s="34">
        <f t="shared" ref="H10:H17" si="6">E10+F10+G10</f>
        <v>661802.03832256293</v>
      </c>
      <c r="I10" s="108">
        <f>I22+I25+I29</f>
        <v>-11524.688955603331</v>
      </c>
      <c r="J10" s="108">
        <f>J22+J25+J29</f>
        <v>3988.6796097657216</v>
      </c>
      <c r="K10" s="108">
        <f t="shared" ref="K10:L10" si="7">K22+K25+K29</f>
        <v>0</v>
      </c>
      <c r="L10" s="34">
        <f t="shared" si="7"/>
        <v>0</v>
      </c>
      <c r="M10" s="34">
        <f t="shared" si="2"/>
        <v>654266.02897672541</v>
      </c>
    </row>
    <row r="11" spans="1:13" s="28" customFormat="1" ht="15.6" x14ac:dyDescent="0.3">
      <c r="A11" s="9" t="s">
        <v>18</v>
      </c>
      <c r="B11" s="10"/>
      <c r="C11" s="12"/>
      <c r="D11" s="11"/>
      <c r="E11" s="34">
        <f>E32+E35+E39+E54</f>
        <v>4174048.5710321586</v>
      </c>
      <c r="F11" s="34">
        <f>F32+F35+F39+F54</f>
        <v>-241903.75459884782</v>
      </c>
      <c r="G11" s="34">
        <f>G32+G35+G39+G54</f>
        <v>141274.784226574</v>
      </c>
      <c r="H11" s="34">
        <f>E11+F11+G11</f>
        <v>4073419.6006598845</v>
      </c>
      <c r="I11" s="108">
        <f>I32+I35+I39+I54+I48</f>
        <v>-2153602.7627620948</v>
      </c>
      <c r="J11" s="108">
        <f>J32+J35+J39+J54+J48</f>
        <v>963842.76508676296</v>
      </c>
      <c r="K11" s="108">
        <f>K32+K35+K39+K54+K48</f>
        <v>2045158</v>
      </c>
      <c r="L11" s="34">
        <f>L32+L35+L39+L54</f>
        <v>0</v>
      </c>
      <c r="M11" s="34">
        <f>H11+I11+J11+K11+L11</f>
        <v>4928817.6029845532</v>
      </c>
    </row>
    <row r="12" spans="1:13" s="4" customFormat="1" ht="15.6" x14ac:dyDescent="0.3">
      <c r="A12" s="9" t="s">
        <v>19</v>
      </c>
      <c r="B12" s="14"/>
      <c r="C12" s="14"/>
      <c r="D12" s="15"/>
      <c r="E12" s="34">
        <f>E57+E64+E70</f>
        <v>3605876.8327119597</v>
      </c>
      <c r="F12" s="34">
        <f>F57+F64+F70</f>
        <v>-229821.41252673086</v>
      </c>
      <c r="G12" s="34">
        <f>G57+G64+G70</f>
        <v>400375.963696033</v>
      </c>
      <c r="H12" s="34">
        <f t="shared" si="6"/>
        <v>3776431.3838812616</v>
      </c>
      <c r="I12" s="108">
        <f>I57+I64+I70</f>
        <v>-721133.25814267807</v>
      </c>
      <c r="J12" s="108">
        <f t="shared" ref="J12:L12" si="8">J57+J64+J70</f>
        <v>268195.88691619853</v>
      </c>
      <c r="K12" s="108">
        <f t="shared" si="8"/>
        <v>110833</v>
      </c>
      <c r="L12" s="34">
        <f t="shared" si="8"/>
        <v>0</v>
      </c>
      <c r="M12" s="34">
        <f t="shared" si="2"/>
        <v>3434327.0126547823</v>
      </c>
    </row>
    <row r="13" spans="1:13" s="4" customFormat="1" ht="15.6" x14ac:dyDescent="0.3">
      <c r="A13" s="9" t="s">
        <v>3</v>
      </c>
      <c r="B13" s="31"/>
      <c r="C13" s="31"/>
      <c r="D13" s="31"/>
      <c r="E13" s="34">
        <f>E73+E76+E81</f>
        <v>989464.72804223956</v>
      </c>
      <c r="F13" s="34">
        <f t="shared" ref="F13:L13" si="9">F73+F76+F81</f>
        <v>-1813.3005648230974</v>
      </c>
      <c r="G13" s="34">
        <f t="shared" si="9"/>
        <v>175141.845458767</v>
      </c>
      <c r="H13" s="34">
        <f t="shared" si="6"/>
        <v>1162793.2729361835</v>
      </c>
      <c r="I13" s="108">
        <f t="shared" si="9"/>
        <v>-36509.917420099249</v>
      </c>
      <c r="J13" s="108">
        <f t="shared" si="9"/>
        <v>6986.7974194512417</v>
      </c>
      <c r="K13" s="108">
        <f t="shared" si="9"/>
        <v>14500</v>
      </c>
      <c r="L13" s="34">
        <f t="shared" si="9"/>
        <v>0</v>
      </c>
      <c r="M13" s="34">
        <f t="shared" si="2"/>
        <v>1147770.1529355354</v>
      </c>
    </row>
    <row r="14" spans="1:13" s="4" customFormat="1" ht="15.6" x14ac:dyDescent="0.3">
      <c r="A14" s="9" t="s">
        <v>20</v>
      </c>
      <c r="B14" s="32"/>
      <c r="C14" s="32"/>
      <c r="D14" s="32"/>
      <c r="E14" s="34">
        <f>E84+E87+E90+E94+E98</f>
        <v>4660302.8367794706</v>
      </c>
      <c r="F14" s="34">
        <f>F84+F87+F90+F94+F98</f>
        <v>35241.143809858768</v>
      </c>
      <c r="G14" s="34">
        <f>G84+G87+G90+G94+G98</f>
        <v>448060.98363942798</v>
      </c>
      <c r="H14" s="34">
        <f t="shared" si="6"/>
        <v>5143604.9642287577</v>
      </c>
      <c r="I14" s="108">
        <f>I84+I87+I90+I94+I98</f>
        <v>-55164.119130406252</v>
      </c>
      <c r="J14" s="108">
        <f t="shared" ref="J14:L14" si="10">J84+J87+J90+J94+J98</f>
        <v>17874.14832845152</v>
      </c>
      <c r="K14" s="108">
        <f t="shared" si="10"/>
        <v>0</v>
      </c>
      <c r="L14" s="34">
        <f t="shared" si="10"/>
        <v>0</v>
      </c>
      <c r="M14" s="34">
        <f t="shared" si="2"/>
        <v>5106314.9934268026</v>
      </c>
    </row>
    <row r="15" spans="1:13" s="4" customFormat="1" ht="15.6" x14ac:dyDescent="0.3">
      <c r="A15" s="9" t="s">
        <v>21</v>
      </c>
      <c r="B15" s="32"/>
      <c r="C15" s="32"/>
      <c r="D15" s="32"/>
      <c r="E15" s="34">
        <f>E101+E106+E109+E113</f>
        <v>7914538.0021680202</v>
      </c>
      <c r="F15" s="34">
        <f t="shared" ref="F15:L15" si="11">F101+F106+F109+F113</f>
        <v>-1770.0336376238411</v>
      </c>
      <c r="G15" s="34">
        <f t="shared" si="11"/>
        <v>746491.20452521299</v>
      </c>
      <c r="H15" s="34">
        <f t="shared" si="6"/>
        <v>8659259.1730556097</v>
      </c>
      <c r="I15" s="108">
        <f t="shared" si="11"/>
        <v>-122114.86352821396</v>
      </c>
      <c r="J15" s="108">
        <f t="shared" si="11"/>
        <v>29779.193017854217</v>
      </c>
      <c r="K15" s="108">
        <f t="shared" si="11"/>
        <v>0</v>
      </c>
      <c r="L15" s="34">
        <f t="shared" si="11"/>
        <v>0</v>
      </c>
      <c r="M15" s="34">
        <f t="shared" si="2"/>
        <v>8566923.5025452487</v>
      </c>
    </row>
    <row r="16" spans="1:13" s="4" customFormat="1" ht="15.6" x14ac:dyDescent="0.3">
      <c r="A16" s="9" t="s">
        <v>22</v>
      </c>
      <c r="B16" s="32"/>
      <c r="C16" s="32"/>
      <c r="D16" s="32"/>
      <c r="E16" s="34">
        <f>E116+E120+E124+E130</f>
        <v>8429589.2067493852</v>
      </c>
      <c r="F16" s="34">
        <f t="shared" ref="F16:L16" si="12">F116+F120+F124+F130</f>
        <v>-11863.937183085043</v>
      </c>
      <c r="G16" s="34">
        <f t="shared" si="12"/>
        <v>1094208.8204151299</v>
      </c>
      <c r="H16" s="34">
        <f t="shared" si="6"/>
        <v>9511934.0899814293</v>
      </c>
      <c r="I16" s="108">
        <f t="shared" si="12"/>
        <v>-73945.390070903988</v>
      </c>
      <c r="J16" s="108">
        <f t="shared" si="12"/>
        <v>27472.529621516049</v>
      </c>
      <c r="K16" s="108">
        <f>K116+K120+K124+K130</f>
        <v>696000</v>
      </c>
      <c r="L16" s="34">
        <f t="shared" si="12"/>
        <v>0</v>
      </c>
      <c r="M16" s="34">
        <f t="shared" si="2"/>
        <v>10161461.229532041</v>
      </c>
    </row>
    <row r="17" spans="1:15" s="4" customFormat="1" ht="15.6" x14ac:dyDescent="0.3">
      <c r="A17" s="9" t="s">
        <v>48</v>
      </c>
      <c r="B17" s="14"/>
      <c r="C17" s="14"/>
      <c r="D17" s="15"/>
      <c r="E17" s="34">
        <f>E133+E134+E135+E136+E138</f>
        <v>1344567</v>
      </c>
      <c r="F17" s="34">
        <f t="shared" ref="F17" si="13">F133+F134+F135+F136+F138</f>
        <v>0</v>
      </c>
      <c r="G17" s="34">
        <f>G133+G134+G135+G136+G138</f>
        <v>0</v>
      </c>
      <c r="H17" s="34">
        <f t="shared" si="6"/>
        <v>1344567</v>
      </c>
      <c r="I17" s="108">
        <f>I133+I134+I135+I136+I138+I139+I140+I137+I146</f>
        <v>0</v>
      </c>
      <c r="J17" s="108">
        <f>J133+J134+J135+J136+J138+J139+J140+J137+J146</f>
        <v>0</v>
      </c>
      <c r="K17" s="108">
        <f>K133+K134+K135+K136+K138+K139+K137+K146+K141</f>
        <v>573299</v>
      </c>
      <c r="L17" s="34">
        <f>L133+L134+L135+L136+L138+L139+L140+L137+L146</f>
        <v>0</v>
      </c>
      <c r="M17" s="34">
        <f t="shared" si="2"/>
        <v>1917866</v>
      </c>
    </row>
    <row r="18" spans="1:15" s="4" customFormat="1" ht="17.399999999999999" x14ac:dyDescent="0.35">
      <c r="A18" s="33" t="s">
        <v>37</v>
      </c>
      <c r="B18" s="15"/>
      <c r="C18" s="15"/>
      <c r="D18" s="15"/>
      <c r="E18" s="34">
        <f>E45+E139</f>
        <v>67000</v>
      </c>
      <c r="F18" s="34">
        <f>F45+F139</f>
        <v>0</v>
      </c>
      <c r="G18" s="34">
        <f>G45+G139</f>
        <v>0</v>
      </c>
      <c r="H18" s="34">
        <f>E18+F18+G18</f>
        <v>67000</v>
      </c>
      <c r="I18" s="108">
        <f>I44+I49+I50+I51+I52+I139+I140</f>
        <v>-1918250</v>
      </c>
      <c r="J18" s="108">
        <f>J44+J47+J139+J140</f>
        <v>3218</v>
      </c>
      <c r="K18" s="108">
        <f>K44+K49+K50+K51+K52+K139+K142+K143+K144+K145</f>
        <v>2280000</v>
      </c>
      <c r="L18" s="34">
        <f>L44+L47+L139+L140</f>
        <v>0</v>
      </c>
      <c r="M18" s="34">
        <f>H18+I18+J18+K18+L18</f>
        <v>431968</v>
      </c>
    </row>
    <row r="19" spans="1:15" s="4" customFormat="1" ht="15.6" x14ac:dyDescent="0.3">
      <c r="A19" s="75" t="s">
        <v>54</v>
      </c>
      <c r="B19" s="74"/>
      <c r="C19" s="74"/>
      <c r="D19" s="74"/>
      <c r="E19" s="76">
        <f>E139</f>
        <v>8710</v>
      </c>
      <c r="F19" s="76">
        <f t="shared" ref="F19" si="14">F139</f>
        <v>0</v>
      </c>
      <c r="G19" s="76">
        <f>G139</f>
        <v>0</v>
      </c>
      <c r="H19" s="76">
        <f>E19+F19+G19</f>
        <v>8710</v>
      </c>
      <c r="I19" s="76">
        <f>I139+I140</f>
        <v>0</v>
      </c>
      <c r="J19" s="76">
        <f t="shared" ref="J19:L19" si="15">J139+J140</f>
        <v>0</v>
      </c>
      <c r="K19" s="76">
        <f>K139+K140-K141</f>
        <v>380000</v>
      </c>
      <c r="L19" s="76">
        <f t="shared" si="15"/>
        <v>0</v>
      </c>
      <c r="M19" s="76">
        <f t="shared" si="2"/>
        <v>388710</v>
      </c>
      <c r="O19" s="6"/>
    </row>
    <row r="20" spans="1:15" s="4" customFormat="1" x14ac:dyDescent="0.3">
      <c r="A20" s="17"/>
      <c r="B20" s="15"/>
      <c r="C20" s="15"/>
      <c r="D20" s="15"/>
      <c r="E20" s="18"/>
    </row>
    <row r="21" spans="1:15" s="4" customFormat="1" ht="15.6" x14ac:dyDescent="0.3">
      <c r="A21" s="9" t="s">
        <v>17</v>
      </c>
      <c r="B21" s="8"/>
      <c r="C21" s="35"/>
      <c r="D21" s="36"/>
      <c r="E21" s="43">
        <f>E22+E25+E29</f>
        <v>563641.34558245249</v>
      </c>
      <c r="F21" s="43">
        <f t="shared" ref="F21:L21" si="16">F22+F25+F29</f>
        <v>-1825.7052987483357</v>
      </c>
      <c r="G21" s="43">
        <f t="shared" si="16"/>
        <v>99986.398038858795</v>
      </c>
      <c r="H21" s="43">
        <f>E21+F21+G21</f>
        <v>661802.03832256293</v>
      </c>
      <c r="I21" s="43">
        <f t="shared" si="16"/>
        <v>-11524.688955603331</v>
      </c>
      <c r="J21" s="43">
        <f t="shared" si="16"/>
        <v>3988.6796097657216</v>
      </c>
      <c r="K21" s="43">
        <f t="shared" si="16"/>
        <v>0</v>
      </c>
      <c r="L21" s="43">
        <f t="shared" si="16"/>
        <v>0</v>
      </c>
      <c r="M21" s="43">
        <f>H21+I21+J21+K21+L21</f>
        <v>654266.02897672541</v>
      </c>
    </row>
    <row r="22" spans="1:15" s="4" customFormat="1" x14ac:dyDescent="0.3">
      <c r="A22" s="16" t="s">
        <v>4</v>
      </c>
      <c r="B22" s="37"/>
      <c r="C22" s="38"/>
      <c r="D22" s="38"/>
      <c r="E22" s="44">
        <f>E23</f>
        <v>256251.87566008899</v>
      </c>
      <c r="F22" s="44">
        <f t="shared" ref="F22:L22" si="17">F23</f>
        <v>4272</v>
      </c>
      <c r="G22" s="44">
        <f t="shared" si="17"/>
        <v>0</v>
      </c>
      <c r="H22" s="44">
        <f>E22+F22+G22</f>
        <v>260523.87566008899</v>
      </c>
      <c r="I22" s="44">
        <f t="shared" si="17"/>
        <v>-11524.688955603331</v>
      </c>
      <c r="J22" s="44">
        <f t="shared" si="17"/>
        <v>0</v>
      </c>
      <c r="K22" s="44">
        <f t="shared" si="17"/>
        <v>0</v>
      </c>
      <c r="L22" s="44">
        <f t="shared" si="17"/>
        <v>0</v>
      </c>
      <c r="M22" s="44">
        <f t="shared" ref="M22:M95" si="18">H22+I22+J22+K22+L22</f>
        <v>248999.18670448565</v>
      </c>
    </row>
    <row r="23" spans="1:15" s="4" customFormat="1" x14ac:dyDescent="0.3">
      <c r="A23" s="17" t="s">
        <v>5</v>
      </c>
      <c r="B23" s="39">
        <v>20</v>
      </c>
      <c r="C23" s="39">
        <v>50</v>
      </c>
      <c r="D23" s="15"/>
      <c r="E23" s="45">
        <f>254149.875660089+2102</f>
        <v>256251.87566008899</v>
      </c>
      <c r="F23" s="45">
        <v>4272</v>
      </c>
      <c r="G23" s="45"/>
      <c r="H23" s="45">
        <f t="shared" ref="H23:H54" si="19">E23+F23+G23</f>
        <v>260523.87566008899</v>
      </c>
      <c r="I23" s="45">
        <v>-11524.688955603331</v>
      </c>
      <c r="J23" s="45"/>
      <c r="K23" s="45"/>
      <c r="L23" s="45"/>
      <c r="M23" s="45">
        <f t="shared" si="18"/>
        <v>248999.18670448565</v>
      </c>
    </row>
    <row r="24" spans="1:15" s="4" customFormat="1" x14ac:dyDescent="0.3">
      <c r="A24" s="17"/>
      <c r="B24" s="39"/>
      <c r="C24" s="39"/>
      <c r="D24" s="15"/>
      <c r="E24" s="45">
        <v>0</v>
      </c>
      <c r="H24" s="45"/>
      <c r="I24" s="45"/>
      <c r="J24" s="45"/>
      <c r="K24" s="45"/>
      <c r="L24" s="45"/>
      <c r="M24" s="45">
        <f t="shared" si="18"/>
        <v>0</v>
      </c>
    </row>
    <row r="25" spans="1:15" s="4" customFormat="1" x14ac:dyDescent="0.3">
      <c r="A25" s="21" t="s">
        <v>13</v>
      </c>
      <c r="B25" s="37"/>
      <c r="C25" s="38"/>
      <c r="D25" s="38"/>
      <c r="E25" s="46">
        <f>E26+E27</f>
        <v>307348.46992236353</v>
      </c>
      <c r="F25" s="46">
        <f t="shared" ref="F25:L25" si="20">F26+F27</f>
        <v>-6097.7052987483357</v>
      </c>
      <c r="G25" s="46">
        <f t="shared" si="20"/>
        <v>99986.398038858795</v>
      </c>
      <c r="H25" s="46">
        <f t="shared" si="19"/>
        <v>401237.16266247397</v>
      </c>
      <c r="I25" s="46">
        <f t="shared" si="20"/>
        <v>0</v>
      </c>
      <c r="J25" s="46">
        <f t="shared" si="20"/>
        <v>3988.6796097657216</v>
      </c>
      <c r="K25" s="46">
        <f t="shared" si="20"/>
        <v>0</v>
      </c>
      <c r="L25" s="46">
        <f t="shared" si="20"/>
        <v>0</v>
      </c>
      <c r="M25" s="46">
        <f t="shared" si="18"/>
        <v>405225.84227223968</v>
      </c>
    </row>
    <row r="26" spans="1:15" s="4" customFormat="1" x14ac:dyDescent="0.3">
      <c r="A26" s="17" t="s">
        <v>8</v>
      </c>
      <c r="B26" s="39">
        <v>20</v>
      </c>
      <c r="C26" s="39">
        <v>55</v>
      </c>
      <c r="D26" s="15"/>
      <c r="E26" s="45">
        <v>261520.2600079962</v>
      </c>
      <c r="F26" s="45">
        <v>-5153.4100509206</v>
      </c>
      <c r="G26" s="45">
        <v>99986.398038858795</v>
      </c>
      <c r="H26" s="45">
        <f t="shared" si="19"/>
        <v>356353.24799593439</v>
      </c>
      <c r="I26" s="45"/>
      <c r="J26" s="45">
        <v>3988.6796097657216</v>
      </c>
      <c r="K26" s="45"/>
      <c r="L26" s="45"/>
      <c r="M26" s="45">
        <f t="shared" si="18"/>
        <v>360341.9276057001</v>
      </c>
    </row>
    <row r="27" spans="1:15" s="4" customFormat="1" x14ac:dyDescent="0.3">
      <c r="A27" s="17" t="s">
        <v>9</v>
      </c>
      <c r="B27" s="39">
        <v>20</v>
      </c>
      <c r="C27" s="39">
        <v>55</v>
      </c>
      <c r="D27" s="15" t="s">
        <v>10</v>
      </c>
      <c r="E27" s="45">
        <v>45828.209914367297</v>
      </c>
      <c r="F27" s="45">
        <v>-944.29524782773603</v>
      </c>
      <c r="G27" s="45"/>
      <c r="H27" s="45">
        <f t="shared" si="19"/>
        <v>44883.91466653956</v>
      </c>
      <c r="I27" s="45"/>
      <c r="J27" s="45"/>
      <c r="K27" s="45"/>
      <c r="L27" s="45"/>
      <c r="M27" s="45">
        <f t="shared" si="18"/>
        <v>44883.91466653956</v>
      </c>
    </row>
    <row r="28" spans="1:15" s="4" customFormat="1" x14ac:dyDescent="0.3">
      <c r="A28" s="17"/>
      <c r="B28" s="39"/>
      <c r="C28" s="39"/>
      <c r="D28" s="15"/>
      <c r="E28" s="45"/>
      <c r="H28" s="45"/>
      <c r="I28" s="45"/>
      <c r="J28" s="45"/>
      <c r="K28" s="45"/>
      <c r="L28" s="45"/>
      <c r="M28" s="45">
        <f t="shared" si="18"/>
        <v>0</v>
      </c>
    </row>
    <row r="29" spans="1:15" s="4" customFormat="1" x14ac:dyDescent="0.3">
      <c r="A29" s="16" t="s">
        <v>12</v>
      </c>
      <c r="B29" s="37">
        <v>60</v>
      </c>
      <c r="C29" s="38">
        <v>610</v>
      </c>
      <c r="D29" s="40"/>
      <c r="E29" s="46">
        <v>41</v>
      </c>
      <c r="H29" s="45">
        <f t="shared" si="19"/>
        <v>41</v>
      </c>
      <c r="I29" s="45"/>
      <c r="J29" s="45"/>
      <c r="K29" s="45"/>
      <c r="L29" s="45"/>
      <c r="M29" s="45">
        <f t="shared" si="18"/>
        <v>41</v>
      </c>
    </row>
    <row r="30" spans="1:15" s="4" customFormat="1" x14ac:dyDescent="0.3">
      <c r="A30" s="13"/>
      <c r="B30" s="37"/>
      <c r="C30" s="38"/>
      <c r="D30" s="40"/>
      <c r="E30" s="45">
        <v>0</v>
      </c>
      <c r="H30" s="45"/>
      <c r="I30" s="45"/>
      <c r="J30" s="45"/>
      <c r="K30" s="45"/>
      <c r="L30" s="45"/>
      <c r="M30" s="45">
        <f t="shared" si="18"/>
        <v>0</v>
      </c>
    </row>
    <row r="31" spans="1:15" s="22" customFormat="1" ht="15.6" x14ac:dyDescent="0.3">
      <c r="A31" s="103" t="s">
        <v>18</v>
      </c>
      <c r="B31" s="81"/>
      <c r="C31" s="36"/>
      <c r="D31" s="36"/>
      <c r="E31" s="43">
        <f>E32+E35+E39+E54</f>
        <v>4174048.5710321586</v>
      </c>
      <c r="F31" s="43">
        <f>F32+F35+F39+F54</f>
        <v>-241903.75459884782</v>
      </c>
      <c r="G31" s="43">
        <f>G32+G35+G39+G54</f>
        <v>141274.784226574</v>
      </c>
      <c r="H31" s="43">
        <f t="shared" si="19"/>
        <v>4073419.6006598845</v>
      </c>
      <c r="I31" s="43">
        <f>I32+I35+I39+I54+I48</f>
        <v>-2153602.7627620948</v>
      </c>
      <c r="J31" s="43">
        <f>J32+J35+J39+J54</f>
        <v>963842.76508676296</v>
      </c>
      <c r="K31" s="43">
        <f>K32+K35+K39+K54+K48</f>
        <v>2045158</v>
      </c>
      <c r="L31" s="43">
        <f>L32+L35+L39+L54</f>
        <v>0</v>
      </c>
      <c r="M31" s="43">
        <f>H31+I31+J31+K31+L31</f>
        <v>4928817.6029845532</v>
      </c>
    </row>
    <row r="32" spans="1:15" s="83" customFormat="1" x14ac:dyDescent="0.3">
      <c r="A32" s="82" t="s">
        <v>6</v>
      </c>
      <c r="B32" s="81"/>
      <c r="C32" s="36"/>
      <c r="D32" s="36"/>
      <c r="E32" s="46">
        <f>E33</f>
        <v>5000</v>
      </c>
      <c r="F32" s="46">
        <f t="shared" ref="F32:G32" si="21">F33</f>
        <v>0</v>
      </c>
      <c r="G32" s="46">
        <f t="shared" si="21"/>
        <v>0</v>
      </c>
      <c r="H32" s="46">
        <f t="shared" si="19"/>
        <v>5000</v>
      </c>
      <c r="I32" s="46"/>
      <c r="J32" s="46"/>
      <c r="K32" s="46"/>
      <c r="L32" s="46"/>
      <c r="M32" s="46">
        <f t="shared" si="18"/>
        <v>5000</v>
      </c>
    </row>
    <row r="33" spans="1:13" s="83" customFormat="1" x14ac:dyDescent="0.3">
      <c r="A33" s="84" t="s">
        <v>24</v>
      </c>
      <c r="B33" s="15">
        <v>20</v>
      </c>
      <c r="C33" s="15">
        <v>41</v>
      </c>
      <c r="D33" s="85"/>
      <c r="E33" s="45">
        <v>5000</v>
      </c>
      <c r="H33" s="45">
        <f t="shared" si="19"/>
        <v>5000</v>
      </c>
      <c r="I33" s="45"/>
      <c r="J33" s="45"/>
      <c r="K33" s="45"/>
      <c r="L33" s="45"/>
      <c r="M33" s="45">
        <f t="shared" si="18"/>
        <v>5000</v>
      </c>
    </row>
    <row r="34" spans="1:13" s="83" customFormat="1" ht="15" customHeight="1" x14ac:dyDescent="0.3">
      <c r="A34" s="84"/>
      <c r="B34" s="81"/>
      <c r="C34" s="36"/>
      <c r="D34" s="36"/>
      <c r="E34" s="43"/>
      <c r="H34" s="45"/>
      <c r="I34" s="45"/>
      <c r="J34" s="45"/>
      <c r="K34" s="45"/>
      <c r="L34" s="45"/>
      <c r="M34" s="45">
        <f t="shared" si="18"/>
        <v>0</v>
      </c>
    </row>
    <row r="35" spans="1:13" s="83" customFormat="1" x14ac:dyDescent="0.3">
      <c r="A35" s="82" t="s">
        <v>4</v>
      </c>
      <c r="B35" s="86"/>
      <c r="C35" s="42"/>
      <c r="D35" s="38"/>
      <c r="E35" s="87">
        <f>E36+E37</f>
        <v>2122191.9656530498</v>
      </c>
      <c r="F35" s="87">
        <f t="shared" ref="F35" si="22">F36+F37</f>
        <v>29569</v>
      </c>
      <c r="G35" s="87">
        <f>G36+G37</f>
        <v>0</v>
      </c>
      <c r="H35" s="87">
        <f t="shared" si="19"/>
        <v>2151760.9656530498</v>
      </c>
      <c r="I35" s="87">
        <f t="shared" ref="I35:L35" si="23">I36+I37</f>
        <v>-108444.76276209476</v>
      </c>
      <c r="J35" s="87">
        <f t="shared" si="23"/>
        <v>0</v>
      </c>
      <c r="K35" s="87">
        <f t="shared" si="23"/>
        <v>0</v>
      </c>
      <c r="L35" s="87">
        <f t="shared" si="23"/>
        <v>0</v>
      </c>
      <c r="M35" s="87">
        <f t="shared" si="18"/>
        <v>2043316.2028909549</v>
      </c>
    </row>
    <row r="36" spans="1:13" s="83" customFormat="1" x14ac:dyDescent="0.3">
      <c r="A36" s="84" t="s">
        <v>5</v>
      </c>
      <c r="B36" s="68">
        <v>20</v>
      </c>
      <c r="C36" s="68">
        <v>50</v>
      </c>
      <c r="D36" s="68"/>
      <c r="E36" s="45">
        <f>1759276.96565305+397</f>
        <v>1759673.96565305</v>
      </c>
      <c r="F36" s="104">
        <v>29569</v>
      </c>
      <c r="G36" s="79"/>
      <c r="H36" s="45">
        <f t="shared" si="19"/>
        <v>1789242.96565305</v>
      </c>
      <c r="I36" s="45">
        <v>-79773.762762094761</v>
      </c>
      <c r="J36" s="45"/>
      <c r="K36" s="45"/>
      <c r="L36" s="45"/>
      <c r="M36" s="45">
        <f t="shared" si="18"/>
        <v>1709469.2028909551</v>
      </c>
    </row>
    <row r="37" spans="1:13" s="79" customFormat="1" x14ac:dyDescent="0.3">
      <c r="A37" s="77" t="s">
        <v>43</v>
      </c>
      <c r="B37" s="71">
        <v>20</v>
      </c>
      <c r="C37" s="71">
        <v>50</v>
      </c>
      <c r="D37" s="71"/>
      <c r="E37" s="78">
        <v>362518</v>
      </c>
      <c r="H37" s="45">
        <f t="shared" si="19"/>
        <v>362518</v>
      </c>
      <c r="I37" s="45">
        <v>-28671</v>
      </c>
      <c r="J37" s="45"/>
      <c r="K37" s="45"/>
      <c r="L37" s="45"/>
      <c r="M37" s="45">
        <f t="shared" si="18"/>
        <v>333847</v>
      </c>
    </row>
    <row r="38" spans="1:13" s="83" customFormat="1" x14ac:dyDescent="0.3">
      <c r="A38" s="84"/>
      <c r="B38" s="68"/>
      <c r="C38" s="68"/>
      <c r="D38" s="68"/>
      <c r="E38" s="45"/>
      <c r="F38" s="79"/>
      <c r="G38" s="79"/>
      <c r="H38" s="45"/>
      <c r="I38" s="45"/>
      <c r="J38" s="45"/>
      <c r="K38" s="45"/>
      <c r="L38" s="45"/>
      <c r="M38" s="45">
        <f t="shared" si="18"/>
        <v>0</v>
      </c>
    </row>
    <row r="39" spans="1:13" s="83" customFormat="1" x14ac:dyDescent="0.3">
      <c r="A39" s="88" t="s">
        <v>13</v>
      </c>
      <c r="B39" s="105"/>
      <c r="C39" s="38"/>
      <c r="D39" s="38"/>
      <c r="E39" s="106">
        <f>E40+E41+E42</f>
        <v>2046389.5418590847</v>
      </c>
      <c r="F39" s="106">
        <f t="shared" ref="F39:G39" si="24">F40+F41+F42</f>
        <v>-271472.75459884782</v>
      </c>
      <c r="G39" s="106">
        <f t="shared" si="24"/>
        <v>141274.784226574</v>
      </c>
      <c r="H39" s="106">
        <f>E39+F39+G39</f>
        <v>1916191.5714868109</v>
      </c>
      <c r="I39" s="106">
        <f>I40+I41+I42</f>
        <v>0</v>
      </c>
      <c r="J39" s="106">
        <f t="shared" ref="J39:L39" si="25">J40+J41+J42</f>
        <v>963842.76508676296</v>
      </c>
      <c r="K39" s="106">
        <f t="shared" si="25"/>
        <v>0</v>
      </c>
      <c r="L39" s="106">
        <f t="shared" si="25"/>
        <v>0</v>
      </c>
      <c r="M39" s="87">
        <f t="shared" si="18"/>
        <v>2880034.3365735738</v>
      </c>
    </row>
    <row r="40" spans="1:13" s="83" customFormat="1" x14ac:dyDescent="0.3">
      <c r="A40" s="84" t="s">
        <v>8</v>
      </c>
      <c r="B40" s="68">
        <v>20</v>
      </c>
      <c r="C40" s="68">
        <v>55</v>
      </c>
      <c r="D40" s="68"/>
      <c r="E40" s="45">
        <v>369512.3319447175</v>
      </c>
      <c r="F40" s="104">
        <v>-7281.4593510200702</v>
      </c>
      <c r="G40" s="45">
        <v>141274.784226574</v>
      </c>
      <c r="H40" s="45">
        <f t="shared" si="19"/>
        <v>503505.65682027146</v>
      </c>
      <c r="I40" s="45"/>
      <c r="J40" s="45">
        <v>5635.7650867629718</v>
      </c>
      <c r="K40" s="45"/>
      <c r="L40" s="45"/>
      <c r="M40" s="45">
        <f t="shared" si="18"/>
        <v>509141.42190703441</v>
      </c>
    </row>
    <row r="41" spans="1:13" s="83" customFormat="1" x14ac:dyDescent="0.3">
      <c r="A41" s="84" t="s">
        <v>9</v>
      </c>
      <c r="B41" s="68">
        <v>20</v>
      </c>
      <c r="C41" s="68">
        <v>55</v>
      </c>
      <c r="D41" s="68" t="s">
        <v>10</v>
      </c>
      <c r="E41" s="45">
        <v>45828.209914367297</v>
      </c>
      <c r="F41" s="104">
        <v>-944.29524782773603</v>
      </c>
      <c r="G41" s="79"/>
      <c r="H41" s="45">
        <f t="shared" si="19"/>
        <v>44883.91466653956</v>
      </c>
      <c r="I41" s="45"/>
      <c r="J41" s="45"/>
      <c r="K41" s="45"/>
      <c r="L41" s="45"/>
      <c r="M41" s="45">
        <f t="shared" si="18"/>
        <v>44883.91466653956</v>
      </c>
    </row>
    <row r="42" spans="1:13" s="79" customFormat="1" x14ac:dyDescent="0.3">
      <c r="A42" s="77" t="s">
        <v>44</v>
      </c>
      <c r="B42" s="71">
        <v>20</v>
      </c>
      <c r="C42" s="71">
        <v>55</v>
      </c>
      <c r="D42" s="71"/>
      <c r="E42" s="78">
        <v>1631049</v>
      </c>
      <c r="F42" s="78">
        <v>-263247</v>
      </c>
      <c r="G42" s="78"/>
      <c r="H42" s="78">
        <f t="shared" si="19"/>
        <v>1367802</v>
      </c>
      <c r="I42" s="78"/>
      <c r="J42" s="78">
        <v>958207</v>
      </c>
      <c r="K42" s="78"/>
      <c r="L42" s="78"/>
      <c r="M42" s="78">
        <f t="shared" si="18"/>
        <v>2326009</v>
      </c>
    </row>
    <row r="43" spans="1:13" s="83" customFormat="1" x14ac:dyDescent="0.3">
      <c r="A43" s="84"/>
      <c r="B43" s="68"/>
      <c r="C43" s="68"/>
      <c r="D43" s="68"/>
      <c r="E43" s="45"/>
      <c r="F43" s="79"/>
      <c r="G43" s="79"/>
      <c r="H43" s="45"/>
      <c r="I43" s="45"/>
      <c r="J43" s="45"/>
      <c r="K43" s="45"/>
      <c r="L43" s="45"/>
      <c r="M43" s="45">
        <f t="shared" si="18"/>
        <v>0</v>
      </c>
    </row>
    <row r="44" spans="1:13" s="83" customFormat="1" x14ac:dyDescent="0.3">
      <c r="A44" s="82" t="s">
        <v>53</v>
      </c>
      <c r="B44" s="68"/>
      <c r="C44" s="68"/>
      <c r="D44" s="68"/>
      <c r="E44" s="106">
        <f>E45</f>
        <v>58290</v>
      </c>
      <c r="F44" s="106">
        <f>F45</f>
        <v>0</v>
      </c>
      <c r="G44" s="106">
        <f>G45</f>
        <v>0</v>
      </c>
      <c r="H44" s="106">
        <f t="shared" si="19"/>
        <v>58290</v>
      </c>
      <c r="I44" s="106">
        <f>I45</f>
        <v>-18250</v>
      </c>
      <c r="J44" s="106">
        <f>J45</f>
        <v>3218</v>
      </c>
      <c r="K44" s="106">
        <f>K45</f>
        <v>0</v>
      </c>
      <c r="L44" s="106">
        <f>L45</f>
        <v>0</v>
      </c>
      <c r="M44" s="87">
        <f>H44+I44+J44+K44+L44</f>
        <v>43258</v>
      </c>
    </row>
    <row r="45" spans="1:13" s="79" customFormat="1" x14ac:dyDescent="0.3">
      <c r="A45" s="77" t="s">
        <v>45</v>
      </c>
      <c r="B45" s="71">
        <v>20</v>
      </c>
      <c r="C45" s="96">
        <v>15</v>
      </c>
      <c r="D45" s="71" t="s">
        <v>38</v>
      </c>
      <c r="E45" s="78">
        <v>58290</v>
      </c>
      <c r="H45" s="45">
        <f t="shared" si="19"/>
        <v>58290</v>
      </c>
      <c r="I45" s="45">
        <v>-18250</v>
      </c>
      <c r="J45" s="45">
        <v>3218</v>
      </c>
      <c r="K45" s="45"/>
      <c r="L45" s="45"/>
      <c r="M45" s="45">
        <f>H45+I45+J45+K45+L45</f>
        <v>43258</v>
      </c>
    </row>
    <row r="46" spans="1:13" s="83" customFormat="1" x14ac:dyDescent="0.3">
      <c r="A46" s="84"/>
      <c r="B46" s="68"/>
      <c r="C46" s="68"/>
      <c r="D46" s="68"/>
      <c r="E46" s="45"/>
      <c r="F46" s="79"/>
      <c r="G46" s="79"/>
      <c r="H46" s="45">
        <f t="shared" si="19"/>
        <v>0</v>
      </c>
      <c r="I46" s="45"/>
      <c r="J46" s="45"/>
      <c r="K46" s="45"/>
      <c r="L46" s="45"/>
      <c r="M46" s="45">
        <f t="shared" si="18"/>
        <v>0</v>
      </c>
    </row>
    <row r="47" spans="1:13" s="83" customFormat="1" x14ac:dyDescent="0.3">
      <c r="A47" s="82" t="s">
        <v>72</v>
      </c>
      <c r="B47" s="68"/>
      <c r="C47" s="68"/>
      <c r="D47" s="68"/>
      <c r="E47" s="45"/>
      <c r="F47" s="79"/>
      <c r="G47" s="79"/>
      <c r="H47" s="45"/>
      <c r="I47" s="46">
        <f>I48+I49+I50+I51+I52</f>
        <v>-3945158</v>
      </c>
      <c r="J47" s="46">
        <f t="shared" ref="J47:L47" si="26">J48+J49+J50+J51+J52</f>
        <v>0</v>
      </c>
      <c r="K47" s="46">
        <f t="shared" si="26"/>
        <v>3945158</v>
      </c>
      <c r="L47" s="46">
        <f t="shared" si="26"/>
        <v>0</v>
      </c>
      <c r="M47" s="45">
        <f>H47+I47+J47+K47+L47</f>
        <v>0</v>
      </c>
    </row>
    <row r="48" spans="1:13" s="83" customFormat="1" x14ac:dyDescent="0.3">
      <c r="A48" s="77" t="s">
        <v>8</v>
      </c>
      <c r="B48" s="107">
        <v>20</v>
      </c>
      <c r="C48" s="107">
        <v>55</v>
      </c>
      <c r="D48" s="71" t="s">
        <v>67</v>
      </c>
      <c r="E48" s="45"/>
      <c r="F48" s="79"/>
      <c r="G48" s="79"/>
      <c r="H48" s="45"/>
      <c r="I48" s="45">
        <v>-2045158</v>
      </c>
      <c r="J48" s="46"/>
      <c r="K48" s="45">
        <v>2045158</v>
      </c>
      <c r="L48" s="45"/>
      <c r="M48" s="45">
        <f t="shared" ref="M48:M52" si="27">H48+I48+J48+K48+L48</f>
        <v>0</v>
      </c>
    </row>
    <row r="49" spans="1:13" s="83" customFormat="1" x14ac:dyDescent="0.3">
      <c r="A49" s="97" t="s">
        <v>74</v>
      </c>
      <c r="B49" s="68">
        <v>20</v>
      </c>
      <c r="C49" s="68">
        <v>15</v>
      </c>
      <c r="D49" s="68" t="s">
        <v>78</v>
      </c>
      <c r="E49" s="45">
        <v>0</v>
      </c>
      <c r="F49" s="79"/>
      <c r="G49" s="79"/>
      <c r="H49" s="45"/>
      <c r="I49" s="45">
        <v>-120000</v>
      </c>
      <c r="J49" s="45"/>
      <c r="K49" s="45">
        <v>120000</v>
      </c>
      <c r="L49" s="45"/>
      <c r="M49" s="45">
        <f t="shared" si="27"/>
        <v>0</v>
      </c>
    </row>
    <row r="50" spans="1:13" s="83" customFormat="1" x14ac:dyDescent="0.3">
      <c r="A50" s="97" t="s">
        <v>75</v>
      </c>
      <c r="B50" s="68">
        <v>20</v>
      </c>
      <c r="C50" s="68">
        <v>15</v>
      </c>
      <c r="D50" s="68" t="s">
        <v>79</v>
      </c>
      <c r="E50" s="45">
        <v>0</v>
      </c>
      <c r="F50" s="79"/>
      <c r="G50" s="79"/>
      <c r="H50" s="45"/>
      <c r="I50" s="45">
        <v>-1045000</v>
      </c>
      <c r="J50" s="45"/>
      <c r="K50" s="45">
        <v>1045000</v>
      </c>
      <c r="L50" s="45"/>
      <c r="M50" s="45">
        <f t="shared" si="27"/>
        <v>0</v>
      </c>
    </row>
    <row r="51" spans="1:13" s="83" customFormat="1" x14ac:dyDescent="0.3">
      <c r="A51" s="97" t="s">
        <v>77</v>
      </c>
      <c r="B51" s="68">
        <v>20</v>
      </c>
      <c r="C51" s="68">
        <v>15</v>
      </c>
      <c r="D51" s="68" t="s">
        <v>80</v>
      </c>
      <c r="E51" s="45">
        <v>0</v>
      </c>
      <c r="F51" s="79"/>
      <c r="G51" s="79"/>
      <c r="H51" s="45"/>
      <c r="I51" s="45">
        <v>-135000</v>
      </c>
      <c r="J51" s="45"/>
      <c r="K51" s="45">
        <v>135000</v>
      </c>
      <c r="L51" s="45"/>
      <c r="M51" s="45">
        <f t="shared" si="27"/>
        <v>0</v>
      </c>
    </row>
    <row r="52" spans="1:13" s="83" customFormat="1" x14ac:dyDescent="0.3">
      <c r="A52" s="97" t="s">
        <v>76</v>
      </c>
      <c r="B52" s="68">
        <v>20</v>
      </c>
      <c r="C52" s="68">
        <v>15</v>
      </c>
      <c r="D52" s="68" t="s">
        <v>81</v>
      </c>
      <c r="E52" s="45">
        <v>0</v>
      </c>
      <c r="F52" s="79"/>
      <c r="G52" s="79"/>
      <c r="H52" s="45"/>
      <c r="I52" s="45">
        <v>-600000</v>
      </c>
      <c r="J52" s="45"/>
      <c r="K52" s="45">
        <v>600000</v>
      </c>
      <c r="L52" s="45"/>
      <c r="M52" s="45">
        <f t="shared" si="27"/>
        <v>0</v>
      </c>
    </row>
    <row r="53" spans="1:13" s="83" customFormat="1" x14ac:dyDescent="0.3">
      <c r="A53" s="92"/>
      <c r="B53" s="15"/>
      <c r="C53" s="15"/>
      <c r="D53" s="15"/>
      <c r="E53" s="45"/>
      <c r="H53" s="45"/>
      <c r="I53" s="45"/>
      <c r="J53" s="45"/>
      <c r="K53" s="45"/>
      <c r="L53" s="45"/>
      <c r="M53" s="45"/>
    </row>
    <row r="54" spans="1:13" x14ac:dyDescent="0.3">
      <c r="A54" s="16" t="s">
        <v>12</v>
      </c>
      <c r="B54" s="37">
        <v>60</v>
      </c>
      <c r="C54" s="38">
        <v>610</v>
      </c>
      <c r="D54" s="40"/>
      <c r="E54" s="46">
        <v>467.06352002390702</v>
      </c>
      <c r="H54" s="45">
        <f t="shared" si="19"/>
        <v>467.06352002390702</v>
      </c>
      <c r="I54" s="45"/>
      <c r="J54" s="45"/>
      <c r="K54" s="45"/>
      <c r="L54" s="45"/>
      <c r="M54" s="45">
        <f t="shared" si="18"/>
        <v>467.06352002390702</v>
      </c>
    </row>
    <row r="55" spans="1:13" x14ac:dyDescent="0.3">
      <c r="A55" s="13"/>
      <c r="B55" s="37"/>
      <c r="C55" s="38"/>
      <c r="D55" s="40"/>
      <c r="H55" s="45"/>
      <c r="I55" s="45"/>
      <c r="J55" s="45"/>
      <c r="K55" s="45"/>
      <c r="L55" s="45"/>
      <c r="M55" s="45">
        <f t="shared" si="18"/>
        <v>0</v>
      </c>
    </row>
    <row r="56" spans="1:13" ht="15.6" x14ac:dyDescent="0.3">
      <c r="A56" s="9" t="s">
        <v>19</v>
      </c>
      <c r="B56" s="41"/>
      <c r="C56" s="47"/>
      <c r="D56" s="36"/>
      <c r="E56" s="43">
        <f>E57+E64+E70</f>
        <v>3605876.8327119597</v>
      </c>
      <c r="F56" s="43">
        <f>F57+F64+F70</f>
        <v>-229821.41252673086</v>
      </c>
      <c r="G56" s="43">
        <f>G57+G64+G70</f>
        <v>400375.963696033</v>
      </c>
      <c r="H56" s="43">
        <f>E56+F56+G56</f>
        <v>3776431.3838812616</v>
      </c>
      <c r="I56" s="43">
        <f>I57+I64+I70</f>
        <v>-721133.25814267807</v>
      </c>
      <c r="J56" s="43">
        <f>J57+J64+J70</f>
        <v>268195.88691619853</v>
      </c>
      <c r="K56" s="43">
        <f>K57+K64+K70</f>
        <v>110833</v>
      </c>
      <c r="L56" s="43">
        <f t="shared" ref="L56" si="28">L57+L64+L70</f>
        <v>0</v>
      </c>
      <c r="M56" s="43">
        <f t="shared" si="18"/>
        <v>3434327.0126547823</v>
      </c>
    </row>
    <row r="57" spans="1:13" x14ac:dyDescent="0.3">
      <c r="A57" s="16" t="s">
        <v>4</v>
      </c>
      <c r="B57" s="37"/>
      <c r="C57" s="38"/>
      <c r="D57" s="38"/>
      <c r="E57" s="44">
        <f>E58+E59+E60+E61</f>
        <v>2150070.9087262303</v>
      </c>
      <c r="F57" s="44">
        <f>F58+F59+F60+F61</f>
        <v>-207297</v>
      </c>
      <c r="G57" s="44">
        <f>G58+G59+G60+G61</f>
        <v>0</v>
      </c>
      <c r="H57" s="44">
        <f>E57+F57+G57</f>
        <v>1942773.9087262303</v>
      </c>
      <c r="I57" s="44">
        <f>I58+I59+I60+I61+I62</f>
        <v>-468220.25814267801</v>
      </c>
      <c r="J57" s="44">
        <f>J58+J59+J60+J61+J62</f>
        <v>22037</v>
      </c>
      <c r="K57" s="44">
        <f t="shared" ref="K57:L57" si="29">K58+K59+K60+K61+K62</f>
        <v>0</v>
      </c>
      <c r="L57" s="44">
        <f t="shared" si="29"/>
        <v>0</v>
      </c>
      <c r="M57" s="44">
        <f t="shared" si="18"/>
        <v>1496590.6505835522</v>
      </c>
    </row>
    <row r="58" spans="1:13" x14ac:dyDescent="0.3">
      <c r="A58" s="17" t="s">
        <v>5</v>
      </c>
      <c r="B58" s="39">
        <v>20</v>
      </c>
      <c r="C58" s="39">
        <v>50</v>
      </c>
      <c r="D58" s="15"/>
      <c r="E58" s="45">
        <f>1081345.90872623+244</f>
        <v>1081589.90872623</v>
      </c>
      <c r="F58" s="3">
        <v>18174</v>
      </c>
      <c r="H58" s="45">
        <f t="shared" ref="H58:H124" si="30">E58+F58+G58</f>
        <v>1099763.90872623</v>
      </c>
      <c r="I58" s="45">
        <v>-49033.258142678023</v>
      </c>
      <c r="J58" s="45"/>
      <c r="K58" s="45"/>
      <c r="L58" s="45"/>
      <c r="M58" s="45">
        <f t="shared" si="18"/>
        <v>1050730.650583552</v>
      </c>
    </row>
    <row r="59" spans="1:13" s="61" customFormat="1" x14ac:dyDescent="0.3">
      <c r="A59" s="65" t="s">
        <v>39</v>
      </c>
      <c r="B59" s="62">
        <v>10</v>
      </c>
      <c r="C59" s="62">
        <v>50</v>
      </c>
      <c r="D59" s="63" t="s">
        <v>36</v>
      </c>
      <c r="E59" s="45">
        <v>423823</v>
      </c>
      <c r="H59" s="45">
        <f t="shared" si="30"/>
        <v>423823</v>
      </c>
      <c r="I59" s="45"/>
      <c r="J59" s="45"/>
      <c r="K59" s="45"/>
      <c r="L59" s="45"/>
      <c r="M59" s="45">
        <f>H59+I59+J59+K59+L59</f>
        <v>423823</v>
      </c>
    </row>
    <row r="60" spans="1:13" s="61" customFormat="1" x14ac:dyDescent="0.3">
      <c r="A60" s="65" t="s">
        <v>40</v>
      </c>
      <c r="B60" s="62">
        <v>20</v>
      </c>
      <c r="C60" s="62">
        <v>50</v>
      </c>
      <c r="D60" s="63"/>
      <c r="E60" s="45">
        <v>236026</v>
      </c>
      <c r="F60" s="76">
        <f>110706-124238</f>
        <v>-13532</v>
      </c>
      <c r="H60" s="45">
        <f t="shared" si="30"/>
        <v>222494</v>
      </c>
      <c r="I60" s="76">
        <v>-222494</v>
      </c>
      <c r="J60" s="45"/>
      <c r="K60" s="45"/>
      <c r="L60" s="45"/>
      <c r="M60" s="45">
        <f>H60+I60+J60+K60+L60</f>
        <v>0</v>
      </c>
    </row>
    <row r="61" spans="1:13" s="61" customFormat="1" x14ac:dyDescent="0.3">
      <c r="A61" s="65" t="s">
        <v>40</v>
      </c>
      <c r="B61" s="62">
        <v>20</v>
      </c>
      <c r="C61" s="62">
        <v>50</v>
      </c>
      <c r="D61" s="63" t="s">
        <v>23</v>
      </c>
      <c r="E61" s="45">
        <v>408632</v>
      </c>
      <c r="F61" s="80">
        <v>-211939</v>
      </c>
      <c r="H61" s="45">
        <f>E61+F61+G61</f>
        <v>196693</v>
      </c>
      <c r="I61" s="76">
        <v>-196693</v>
      </c>
      <c r="J61" s="45"/>
      <c r="K61" s="45"/>
      <c r="L61" s="45"/>
      <c r="M61" s="45">
        <f t="shared" ref="M61:M62" si="31">H61+I61+J61+K61+L61</f>
        <v>0</v>
      </c>
    </row>
    <row r="62" spans="1:13" s="61" customFormat="1" x14ac:dyDescent="0.3">
      <c r="A62" s="89" t="s">
        <v>68</v>
      </c>
      <c r="B62" s="90">
        <v>20</v>
      </c>
      <c r="C62" s="90">
        <v>50</v>
      </c>
      <c r="D62" s="32" t="s">
        <v>69</v>
      </c>
      <c r="E62" s="45"/>
      <c r="F62" s="80"/>
      <c r="H62" s="45"/>
      <c r="I62" s="76"/>
      <c r="J62" s="76">
        <v>22037</v>
      </c>
      <c r="K62" s="45"/>
      <c r="L62" s="45"/>
      <c r="M62" s="45">
        <f t="shared" si="31"/>
        <v>22037</v>
      </c>
    </row>
    <row r="63" spans="1:13" s="61" customFormat="1" x14ac:dyDescent="0.3">
      <c r="A63" s="66"/>
      <c r="B63" s="67"/>
      <c r="C63" s="67"/>
      <c r="D63" s="68"/>
      <c r="E63" s="45"/>
      <c r="H63" s="45"/>
      <c r="I63" s="45"/>
      <c r="J63" s="45"/>
      <c r="K63" s="45"/>
      <c r="L63" s="45"/>
      <c r="M63" s="45">
        <f t="shared" si="18"/>
        <v>0</v>
      </c>
    </row>
    <row r="64" spans="1:13" s="61" customFormat="1" x14ac:dyDescent="0.3">
      <c r="A64" s="69" t="s">
        <v>13</v>
      </c>
      <c r="B64" s="70"/>
      <c r="C64" s="38"/>
      <c r="D64" s="38"/>
      <c r="E64" s="46">
        <f>E65+E66+E67</f>
        <v>1455723.260892764</v>
      </c>
      <c r="F64" s="46">
        <f>F65+F66+F67</f>
        <v>-22524.41252673087</v>
      </c>
      <c r="G64" s="46">
        <f t="shared" ref="G64" si="32">G65+G66+G67</f>
        <v>400375.963696033</v>
      </c>
      <c r="H64" s="46">
        <f t="shared" si="30"/>
        <v>1833574.812062066</v>
      </c>
      <c r="I64" s="46">
        <f t="shared" ref="I64:L64" si="33">I65+I66+I67+I68</f>
        <v>-252913</v>
      </c>
      <c r="J64" s="46">
        <f t="shared" si="33"/>
        <v>246158.88691619851</v>
      </c>
      <c r="K64" s="46">
        <f>K65+K66+K67+K68</f>
        <v>110833</v>
      </c>
      <c r="L64" s="46">
        <f t="shared" si="33"/>
        <v>0</v>
      </c>
      <c r="M64" s="46">
        <f t="shared" si="18"/>
        <v>1937653.6989782646</v>
      </c>
    </row>
    <row r="65" spans="1:13" s="61" customFormat="1" x14ac:dyDescent="0.3">
      <c r="A65" s="66" t="s">
        <v>8</v>
      </c>
      <c r="B65" s="67">
        <v>20</v>
      </c>
      <c r="C65" s="67">
        <v>55</v>
      </c>
      <c r="D65" s="68"/>
      <c r="E65" s="45">
        <v>1047207.341064029</v>
      </c>
      <c r="F65" s="80">
        <v>-20635.8220310754</v>
      </c>
      <c r="G65" s="80">
        <v>400375.963696033</v>
      </c>
      <c r="H65" s="45">
        <f t="shared" si="30"/>
        <v>1426947.4827289865</v>
      </c>
      <c r="I65" s="45"/>
      <c r="J65" s="45">
        <f>15971.8869161985+230187</f>
        <v>246158.88691619851</v>
      </c>
      <c r="K65" s="45"/>
      <c r="L65" s="45"/>
      <c r="M65" s="45">
        <f>H65+I65+J65+K65+L65</f>
        <v>1673106.3696451851</v>
      </c>
    </row>
    <row r="66" spans="1:13" s="61" customFormat="1" x14ac:dyDescent="0.3">
      <c r="A66" s="66" t="s">
        <v>9</v>
      </c>
      <c r="B66" s="67">
        <v>20</v>
      </c>
      <c r="C66" s="67">
        <v>55</v>
      </c>
      <c r="D66" s="68" t="s">
        <v>10</v>
      </c>
      <c r="E66" s="45">
        <v>91655.919828735001</v>
      </c>
      <c r="F66" s="45">
        <v>-1888.59049565547</v>
      </c>
      <c r="H66" s="45">
        <f t="shared" si="30"/>
        <v>89767.329333079528</v>
      </c>
      <c r="I66" s="45"/>
      <c r="J66" s="45"/>
      <c r="K66" s="45"/>
      <c r="L66" s="45"/>
      <c r="M66" s="45">
        <f t="shared" si="18"/>
        <v>89767.329333079528</v>
      </c>
    </row>
    <row r="67" spans="1:13" s="61" customFormat="1" x14ac:dyDescent="0.3">
      <c r="A67" s="65" t="s">
        <v>41</v>
      </c>
      <c r="B67" s="62">
        <v>20</v>
      </c>
      <c r="C67" s="62">
        <v>55</v>
      </c>
      <c r="D67" s="68"/>
      <c r="E67" s="64">
        <v>316860</v>
      </c>
      <c r="H67" s="45">
        <f t="shared" si="30"/>
        <v>316860</v>
      </c>
      <c r="I67" s="76">
        <f>-284-27900-152020-113896+152020</f>
        <v>-142080</v>
      </c>
      <c r="J67" s="45"/>
      <c r="K67" s="45"/>
      <c r="L67" s="45"/>
      <c r="M67" s="45">
        <f t="shared" si="18"/>
        <v>174780</v>
      </c>
    </row>
    <row r="68" spans="1:13" s="79" customFormat="1" x14ac:dyDescent="0.3">
      <c r="A68" s="98" t="s">
        <v>70</v>
      </c>
      <c r="B68" s="63">
        <v>20</v>
      </c>
      <c r="C68" s="63">
        <v>55</v>
      </c>
      <c r="D68" s="32" t="s">
        <v>67</v>
      </c>
      <c r="E68" s="99"/>
      <c r="H68" s="45"/>
      <c r="I68" s="78">
        <v>-110833</v>
      </c>
      <c r="J68" s="45"/>
      <c r="K68" s="45">
        <v>110833</v>
      </c>
      <c r="L68" s="45"/>
      <c r="M68" s="45">
        <f t="shared" si="18"/>
        <v>0</v>
      </c>
    </row>
    <row r="69" spans="1:13" x14ac:dyDescent="0.3">
      <c r="A69" s="17"/>
      <c r="B69" s="39"/>
      <c r="C69" s="39"/>
      <c r="D69" s="15"/>
      <c r="E69" s="45"/>
      <c r="H69" s="45"/>
      <c r="I69" s="45"/>
      <c r="J69" s="45"/>
      <c r="K69" s="45"/>
      <c r="L69" s="45"/>
      <c r="M69" s="45">
        <f t="shared" si="18"/>
        <v>0</v>
      </c>
    </row>
    <row r="70" spans="1:13" x14ac:dyDescent="0.3">
      <c r="A70" s="16" t="s">
        <v>12</v>
      </c>
      <c r="B70" s="37">
        <v>60</v>
      </c>
      <c r="C70" s="38">
        <v>610</v>
      </c>
      <c r="D70" s="40"/>
      <c r="E70" s="46">
        <v>82.663092965526104</v>
      </c>
      <c r="F70" s="46"/>
      <c r="G70" s="46"/>
      <c r="H70" s="46">
        <f t="shared" si="30"/>
        <v>82.663092965526104</v>
      </c>
      <c r="I70" s="46"/>
      <c r="J70" s="46"/>
      <c r="K70" s="46"/>
      <c r="L70" s="46"/>
      <c r="M70" s="46">
        <f t="shared" si="18"/>
        <v>82.663092965526104</v>
      </c>
    </row>
    <row r="71" spans="1:13" x14ac:dyDescent="0.3">
      <c r="A71" s="13"/>
      <c r="B71" s="37"/>
      <c r="C71" s="38"/>
      <c r="D71" s="40"/>
      <c r="E71" s="45"/>
      <c r="H71" s="45"/>
      <c r="I71" s="45"/>
      <c r="J71" s="45"/>
      <c r="K71" s="45"/>
      <c r="L71" s="45"/>
      <c r="M71" s="45">
        <f t="shared" si="18"/>
        <v>0</v>
      </c>
    </row>
    <row r="72" spans="1:13" ht="15.6" x14ac:dyDescent="0.3">
      <c r="A72" s="9" t="s">
        <v>3</v>
      </c>
      <c r="B72" s="41"/>
      <c r="C72" s="47"/>
      <c r="D72" s="36"/>
      <c r="E72" s="43">
        <f>E73+E76+E81</f>
        <v>989464.72804223956</v>
      </c>
      <c r="F72" s="43">
        <f t="shared" ref="F72:L72" si="34">F73+F76+F81</f>
        <v>-1813.3005648230974</v>
      </c>
      <c r="G72" s="43">
        <f t="shared" si="34"/>
        <v>175141.845458767</v>
      </c>
      <c r="H72" s="43">
        <f t="shared" si="30"/>
        <v>1162793.2729361835</v>
      </c>
      <c r="I72" s="43">
        <f t="shared" si="34"/>
        <v>-36509.917420099249</v>
      </c>
      <c r="J72" s="43">
        <f t="shared" si="34"/>
        <v>6986.7974194512417</v>
      </c>
      <c r="K72" s="43">
        <f t="shared" si="34"/>
        <v>14500</v>
      </c>
      <c r="L72" s="43">
        <f t="shared" si="34"/>
        <v>0</v>
      </c>
      <c r="M72" s="43">
        <f t="shared" si="18"/>
        <v>1147770.1529355354</v>
      </c>
    </row>
    <row r="73" spans="1:13" x14ac:dyDescent="0.3">
      <c r="A73" s="16" t="s">
        <v>4</v>
      </c>
      <c r="B73" s="37"/>
      <c r="C73" s="38"/>
      <c r="D73" s="38"/>
      <c r="E73" s="44">
        <f>E74</f>
        <v>485501.88710678602</v>
      </c>
      <c r="F73" s="44">
        <f t="shared" ref="F73:L73" si="35">F74</f>
        <v>8158</v>
      </c>
      <c r="G73" s="44">
        <f t="shared" si="35"/>
        <v>0</v>
      </c>
      <c r="H73" s="44">
        <f t="shared" si="30"/>
        <v>493659.88710678602</v>
      </c>
      <c r="I73" s="44">
        <f t="shared" si="35"/>
        <v>-22009.917420099249</v>
      </c>
      <c r="J73" s="44">
        <f t="shared" si="35"/>
        <v>0</v>
      </c>
      <c r="K73" s="44">
        <f t="shared" si="35"/>
        <v>0</v>
      </c>
      <c r="L73" s="44">
        <f t="shared" si="35"/>
        <v>0</v>
      </c>
      <c r="M73" s="44">
        <f>H73+I73+J73+K73+L73</f>
        <v>471649.96968668676</v>
      </c>
    </row>
    <row r="74" spans="1:13" x14ac:dyDescent="0.3">
      <c r="A74" s="17" t="s">
        <v>5</v>
      </c>
      <c r="B74" s="39">
        <v>20</v>
      </c>
      <c r="C74" s="39">
        <v>50</v>
      </c>
      <c r="D74" s="15"/>
      <c r="E74" s="45">
        <f>485391.887106786+110</f>
        <v>485501.88710678602</v>
      </c>
      <c r="F74" s="45">
        <v>8158</v>
      </c>
      <c r="H74" s="45">
        <f t="shared" si="30"/>
        <v>493659.88710678602</v>
      </c>
      <c r="I74" s="45">
        <v>-22009.917420099249</v>
      </c>
      <c r="J74" s="45"/>
      <c r="K74" s="45"/>
      <c r="L74" s="45"/>
      <c r="M74" s="45">
        <f>H74+I74+J74+K74+L74</f>
        <v>471649.96968668676</v>
      </c>
    </row>
    <row r="75" spans="1:13" x14ac:dyDescent="0.3">
      <c r="A75" s="17"/>
      <c r="B75" s="39"/>
      <c r="C75" s="39"/>
      <c r="D75" s="15"/>
      <c r="E75" s="45"/>
      <c r="H75" s="45"/>
      <c r="I75" s="45"/>
      <c r="J75" s="45"/>
      <c r="K75" s="45"/>
      <c r="L75" s="45"/>
      <c r="M75" s="45">
        <f t="shared" si="18"/>
        <v>0</v>
      </c>
    </row>
    <row r="76" spans="1:13" x14ac:dyDescent="0.3">
      <c r="A76" s="21" t="s">
        <v>13</v>
      </c>
      <c r="B76" s="37"/>
      <c r="C76" s="38"/>
      <c r="D76" s="38"/>
      <c r="E76" s="46">
        <f>E77+E78</f>
        <v>503921.8409354536</v>
      </c>
      <c r="F76" s="46">
        <f t="shared" ref="F76:G76" si="36">F77+F78</f>
        <v>-9971.3005648230974</v>
      </c>
      <c r="G76" s="46">
        <f t="shared" si="36"/>
        <v>175141.845458767</v>
      </c>
      <c r="H76" s="46">
        <f t="shared" si="30"/>
        <v>669092.38582939748</v>
      </c>
      <c r="I76" s="46">
        <f>I77+I78+I79</f>
        <v>-14500</v>
      </c>
      <c r="J76" s="46">
        <f t="shared" ref="J76:L76" si="37">J77+J78+J79</f>
        <v>6986.7974194512417</v>
      </c>
      <c r="K76" s="46">
        <f t="shared" si="37"/>
        <v>14500</v>
      </c>
      <c r="L76" s="46">
        <f t="shared" si="37"/>
        <v>0</v>
      </c>
      <c r="M76" s="46">
        <f t="shared" si="18"/>
        <v>676079.18324884877</v>
      </c>
    </row>
    <row r="77" spans="1:13" x14ac:dyDescent="0.3">
      <c r="A77" s="17" t="s">
        <v>8</v>
      </c>
      <c r="B77" s="39">
        <v>20</v>
      </c>
      <c r="C77" s="39">
        <v>55</v>
      </c>
      <c r="D77" s="15"/>
      <c r="E77" s="45">
        <v>458093.6310210863</v>
      </c>
      <c r="F77" s="45">
        <v>-9027.0053169953608</v>
      </c>
      <c r="G77" s="45">
        <v>175141.845458767</v>
      </c>
      <c r="H77" s="45">
        <f t="shared" si="30"/>
        <v>624208.47116285795</v>
      </c>
      <c r="I77" s="45"/>
      <c r="J77" s="45">
        <v>6986.7974194512417</v>
      </c>
      <c r="K77" s="45"/>
      <c r="L77" s="45"/>
      <c r="M77" s="45">
        <f t="shared" si="18"/>
        <v>631195.26858230925</v>
      </c>
    </row>
    <row r="78" spans="1:13" x14ac:dyDescent="0.3">
      <c r="A78" s="17" t="s">
        <v>9</v>
      </c>
      <c r="B78" s="39">
        <v>20</v>
      </c>
      <c r="C78" s="39">
        <v>55</v>
      </c>
      <c r="D78" s="15" t="s">
        <v>10</v>
      </c>
      <c r="E78" s="45">
        <v>45828.209914367297</v>
      </c>
      <c r="F78" s="45">
        <v>-944.29524782773603</v>
      </c>
      <c r="H78" s="45">
        <f t="shared" si="30"/>
        <v>44883.91466653956</v>
      </c>
      <c r="I78" s="45"/>
      <c r="J78" s="45"/>
      <c r="K78" s="45"/>
      <c r="L78" s="45"/>
      <c r="M78" s="45">
        <f t="shared" si="18"/>
        <v>44883.91466653956</v>
      </c>
    </row>
    <row r="79" spans="1:13" x14ac:dyDescent="0.3">
      <c r="A79" s="17" t="s">
        <v>8</v>
      </c>
      <c r="B79" s="39">
        <v>20</v>
      </c>
      <c r="C79" s="39">
        <v>55</v>
      </c>
      <c r="D79" s="15" t="s">
        <v>67</v>
      </c>
      <c r="E79" s="45"/>
      <c r="F79" s="45"/>
      <c r="H79" s="45"/>
      <c r="I79" s="45">
        <v>-14500</v>
      </c>
      <c r="J79" s="45"/>
      <c r="K79" s="45">
        <v>14500</v>
      </c>
      <c r="L79" s="45"/>
      <c r="M79" s="45"/>
    </row>
    <row r="80" spans="1:13" x14ac:dyDescent="0.3">
      <c r="A80" s="17"/>
      <c r="B80" s="39"/>
      <c r="C80" s="39"/>
      <c r="D80" s="15"/>
      <c r="E80" s="45"/>
      <c r="H80" s="45"/>
      <c r="I80" s="45"/>
      <c r="J80" s="45"/>
      <c r="K80" s="45"/>
      <c r="L80" s="45"/>
      <c r="M80" s="45">
        <f t="shared" si="18"/>
        <v>0</v>
      </c>
    </row>
    <row r="81" spans="1:13" x14ac:dyDescent="0.3">
      <c r="A81" s="16" t="s">
        <v>12</v>
      </c>
      <c r="B81" s="37">
        <v>60</v>
      </c>
      <c r="C81" s="38">
        <v>610</v>
      </c>
      <c r="D81" s="40"/>
      <c r="E81" s="46">
        <v>41</v>
      </c>
      <c r="F81" s="46"/>
      <c r="G81" s="46"/>
      <c r="H81" s="46">
        <f t="shared" si="30"/>
        <v>41</v>
      </c>
      <c r="I81" s="46"/>
      <c r="J81" s="46"/>
      <c r="K81" s="46"/>
      <c r="L81" s="46"/>
      <c r="M81" s="46">
        <f t="shared" si="18"/>
        <v>41</v>
      </c>
    </row>
    <row r="82" spans="1:13" x14ac:dyDescent="0.3">
      <c r="A82" s="13"/>
      <c r="B82" s="37"/>
      <c r="C82" s="38"/>
      <c r="D82" s="40"/>
      <c r="E82" s="46"/>
      <c r="H82" s="45"/>
      <c r="I82" s="45"/>
      <c r="J82" s="45"/>
      <c r="K82" s="45"/>
      <c r="L82" s="45"/>
      <c r="M82" s="45">
        <f t="shared" si="18"/>
        <v>0</v>
      </c>
    </row>
    <row r="83" spans="1:13" ht="15.6" x14ac:dyDescent="0.3">
      <c r="A83" s="9" t="s">
        <v>20</v>
      </c>
      <c r="B83" s="41"/>
      <c r="C83" s="47"/>
      <c r="D83" s="36"/>
      <c r="E83" s="43">
        <f>E84+E87+E90+E94+E98</f>
        <v>4660302.8367794706</v>
      </c>
      <c r="F83" s="43">
        <f>F84+F87+F90+F94+F98</f>
        <v>35241.143809858768</v>
      </c>
      <c r="G83" s="43">
        <f>G84+G87+G90+G94+G98</f>
        <v>448060.98363942798</v>
      </c>
      <c r="H83" s="43">
        <f t="shared" si="30"/>
        <v>5143604.9642287577</v>
      </c>
      <c r="I83" s="43">
        <f>I84+I87+I90+I94+I98</f>
        <v>-55164.119130406252</v>
      </c>
      <c r="J83" s="43">
        <f t="shared" ref="J83:L83" si="38">J84+J87+J90+J94+J98</f>
        <v>17874.14832845152</v>
      </c>
      <c r="K83" s="43">
        <f t="shared" si="38"/>
        <v>0</v>
      </c>
      <c r="L83" s="43">
        <f t="shared" si="38"/>
        <v>0</v>
      </c>
      <c r="M83" s="43">
        <f t="shared" si="18"/>
        <v>5106314.9934268026</v>
      </c>
    </row>
    <row r="84" spans="1:13" x14ac:dyDescent="0.3">
      <c r="A84" s="16" t="s">
        <v>6</v>
      </c>
      <c r="B84" s="37"/>
      <c r="C84" s="38"/>
      <c r="D84" s="38"/>
      <c r="E84" s="44">
        <f>E85</f>
        <v>155000</v>
      </c>
      <c r="F84" s="44">
        <f t="shared" ref="F84:L84" si="39">F85</f>
        <v>38832</v>
      </c>
      <c r="G84" s="44">
        <f t="shared" si="39"/>
        <v>0</v>
      </c>
      <c r="H84" s="44">
        <f t="shared" si="30"/>
        <v>193832</v>
      </c>
      <c r="I84" s="44">
        <f t="shared" si="39"/>
        <v>0</v>
      </c>
      <c r="J84" s="44">
        <f t="shared" si="39"/>
        <v>0</v>
      </c>
      <c r="K84" s="44">
        <f t="shared" si="39"/>
        <v>0</v>
      </c>
      <c r="L84" s="44">
        <f t="shared" si="39"/>
        <v>0</v>
      </c>
      <c r="M84" s="44">
        <f t="shared" si="18"/>
        <v>193832</v>
      </c>
    </row>
    <row r="85" spans="1:13" x14ac:dyDescent="0.3">
      <c r="A85" s="17" t="s">
        <v>26</v>
      </c>
      <c r="B85" s="39">
        <v>20</v>
      </c>
      <c r="C85" s="39">
        <v>45</v>
      </c>
      <c r="D85" s="15" t="s">
        <v>7</v>
      </c>
      <c r="E85" s="45">
        <v>155000</v>
      </c>
      <c r="F85" s="45">
        <v>38832</v>
      </c>
      <c r="H85" s="45">
        <f t="shared" si="30"/>
        <v>193832</v>
      </c>
      <c r="I85" s="45"/>
      <c r="J85" s="45"/>
      <c r="K85" s="45"/>
      <c r="L85" s="45"/>
      <c r="M85" s="45">
        <f t="shared" si="18"/>
        <v>193832</v>
      </c>
    </row>
    <row r="86" spans="1:13" ht="15.6" x14ac:dyDescent="0.3">
      <c r="A86" s="9"/>
      <c r="B86" s="41"/>
      <c r="C86" s="47"/>
      <c r="D86" s="36"/>
      <c r="E86" s="43"/>
      <c r="H86" s="45"/>
      <c r="I86" s="45"/>
      <c r="J86" s="45"/>
      <c r="K86" s="45"/>
      <c r="L86" s="45"/>
      <c r="M86" s="45">
        <f t="shared" si="18"/>
        <v>0</v>
      </c>
    </row>
    <row r="87" spans="1:13" x14ac:dyDescent="0.3">
      <c r="A87" s="16" t="s">
        <v>4</v>
      </c>
      <c r="B87" s="37"/>
      <c r="C87" s="38"/>
      <c r="D87" s="38"/>
      <c r="E87" s="44">
        <f>E88</f>
        <v>1216827.2972770201</v>
      </c>
      <c r="F87" s="44">
        <f t="shared" ref="F87:L87" si="40">F88</f>
        <v>20447</v>
      </c>
      <c r="G87" s="44">
        <f t="shared" si="40"/>
        <v>0</v>
      </c>
      <c r="H87" s="44">
        <f t="shared" si="30"/>
        <v>1237274.2972770201</v>
      </c>
      <c r="I87" s="44">
        <f t="shared" si="40"/>
        <v>-55164.119130406252</v>
      </c>
      <c r="J87" s="44">
        <f t="shared" si="40"/>
        <v>0</v>
      </c>
      <c r="K87" s="44">
        <f t="shared" si="40"/>
        <v>0</v>
      </c>
      <c r="L87" s="44">
        <f t="shared" si="40"/>
        <v>0</v>
      </c>
      <c r="M87" s="44">
        <f t="shared" si="18"/>
        <v>1182110.1781466138</v>
      </c>
    </row>
    <row r="88" spans="1:13" x14ac:dyDescent="0.3">
      <c r="A88" s="17" t="s">
        <v>5</v>
      </c>
      <c r="B88" s="39">
        <v>20</v>
      </c>
      <c r="C88" s="39">
        <v>50</v>
      </c>
      <c r="D88" s="15"/>
      <c r="E88" s="45">
        <f>1216552.29727702+275</f>
        <v>1216827.2972770201</v>
      </c>
      <c r="F88" s="45">
        <v>20447</v>
      </c>
      <c r="H88" s="45">
        <f t="shared" si="30"/>
        <v>1237274.2972770201</v>
      </c>
      <c r="I88" s="45">
        <v>-55164.119130406252</v>
      </c>
      <c r="J88" s="45"/>
      <c r="K88" s="45"/>
      <c r="L88" s="45"/>
      <c r="M88" s="45">
        <f t="shared" si="18"/>
        <v>1182110.1781466138</v>
      </c>
    </row>
    <row r="89" spans="1:13" x14ac:dyDescent="0.3">
      <c r="A89" s="17"/>
      <c r="B89" s="39"/>
      <c r="C89" s="39"/>
      <c r="D89" s="15"/>
      <c r="E89" s="45"/>
      <c r="H89" s="45"/>
      <c r="I89" s="45"/>
      <c r="J89" s="45"/>
      <c r="K89" s="45"/>
      <c r="L89" s="45"/>
      <c r="M89" s="45">
        <f t="shared" si="18"/>
        <v>0</v>
      </c>
    </row>
    <row r="90" spans="1:13" x14ac:dyDescent="0.3">
      <c r="A90" s="21" t="s">
        <v>13</v>
      </c>
      <c r="B90" s="37"/>
      <c r="C90" s="38"/>
      <c r="D90" s="38"/>
      <c r="E90" s="44">
        <f>E91+E92</f>
        <v>1217758.5395024503</v>
      </c>
      <c r="F90" s="44">
        <f t="shared" ref="F90:L90" si="41">F91+F92</f>
        <v>-24037.856190141236</v>
      </c>
      <c r="G90" s="44">
        <f t="shared" si="41"/>
        <v>448060.98363942798</v>
      </c>
      <c r="H90" s="44">
        <f t="shared" si="30"/>
        <v>1641781.6669517369</v>
      </c>
      <c r="I90" s="44">
        <f t="shared" si="41"/>
        <v>0</v>
      </c>
      <c r="J90" s="44">
        <f t="shared" si="41"/>
        <v>17874.14832845152</v>
      </c>
      <c r="K90" s="44">
        <f t="shared" si="41"/>
        <v>0</v>
      </c>
      <c r="L90" s="44">
        <f t="shared" si="41"/>
        <v>0</v>
      </c>
      <c r="M90" s="44">
        <f t="shared" si="18"/>
        <v>1659655.8152801883</v>
      </c>
    </row>
    <row r="91" spans="1:13" x14ac:dyDescent="0.3">
      <c r="A91" s="17" t="s">
        <v>8</v>
      </c>
      <c r="B91" s="39">
        <v>20</v>
      </c>
      <c r="C91" s="39">
        <v>55</v>
      </c>
      <c r="D91" s="15"/>
      <c r="E91" s="45">
        <v>1171930.3295880831</v>
      </c>
      <c r="F91" s="45">
        <v>-23093.560942313499</v>
      </c>
      <c r="G91" s="45">
        <v>448060.98363942798</v>
      </c>
      <c r="H91" s="45">
        <f t="shared" si="30"/>
        <v>1596897.7522851976</v>
      </c>
      <c r="I91" s="45"/>
      <c r="J91" s="45">
        <v>17874.14832845152</v>
      </c>
      <c r="K91" s="45"/>
      <c r="L91" s="45"/>
      <c r="M91" s="45">
        <f t="shared" si="18"/>
        <v>1614771.900613649</v>
      </c>
    </row>
    <row r="92" spans="1:13" x14ac:dyDescent="0.3">
      <c r="A92" s="17" t="s">
        <v>9</v>
      </c>
      <c r="B92" s="39">
        <v>20</v>
      </c>
      <c r="C92" s="39">
        <v>55</v>
      </c>
      <c r="D92" s="15" t="s">
        <v>10</v>
      </c>
      <c r="E92" s="45">
        <v>45828.209914367297</v>
      </c>
      <c r="F92" s="45">
        <v>-944.29524782773603</v>
      </c>
      <c r="H92" s="45">
        <f t="shared" si="30"/>
        <v>44883.91466653956</v>
      </c>
      <c r="I92" s="45"/>
      <c r="J92" s="45"/>
      <c r="K92" s="45"/>
      <c r="L92" s="45"/>
      <c r="M92" s="45">
        <f t="shared" si="18"/>
        <v>44883.91466653956</v>
      </c>
    </row>
    <row r="93" spans="1:13" x14ac:dyDescent="0.3">
      <c r="A93" s="40"/>
      <c r="B93" s="41"/>
      <c r="C93" s="41"/>
      <c r="D93" s="40"/>
      <c r="E93" s="45"/>
      <c r="H93" s="45"/>
      <c r="I93" s="45"/>
      <c r="J93" s="45"/>
      <c r="K93" s="45"/>
      <c r="L93" s="45"/>
      <c r="M93" s="45">
        <f t="shared" si="18"/>
        <v>0</v>
      </c>
    </row>
    <row r="94" spans="1:13" x14ac:dyDescent="0.3">
      <c r="A94" s="20" t="s">
        <v>27</v>
      </c>
      <c r="B94" s="48"/>
      <c r="C94" s="48"/>
      <c r="D94" s="49"/>
      <c r="E94" s="44">
        <f>E95+E96</f>
        <v>2070676</v>
      </c>
      <c r="F94" s="44">
        <f t="shared" ref="F94:L94" si="42">F95+F96</f>
        <v>0</v>
      </c>
      <c r="G94" s="44">
        <f t="shared" si="42"/>
        <v>0</v>
      </c>
      <c r="H94" s="44">
        <f t="shared" si="30"/>
        <v>2070676</v>
      </c>
      <c r="I94" s="44">
        <f t="shared" si="42"/>
        <v>0</v>
      </c>
      <c r="J94" s="44">
        <f t="shared" si="42"/>
        <v>0</v>
      </c>
      <c r="K94" s="44">
        <f t="shared" si="42"/>
        <v>0</v>
      </c>
      <c r="L94" s="44">
        <f t="shared" si="42"/>
        <v>0</v>
      </c>
      <c r="M94" s="44">
        <f t="shared" si="18"/>
        <v>2070676</v>
      </c>
    </row>
    <row r="95" spans="1:13" x14ac:dyDescent="0.3">
      <c r="A95" s="17" t="s">
        <v>4</v>
      </c>
      <c r="B95" s="37">
        <v>40</v>
      </c>
      <c r="C95" s="39">
        <v>50</v>
      </c>
      <c r="D95" s="50"/>
      <c r="E95" s="45">
        <v>435771</v>
      </c>
      <c r="H95" s="45">
        <f t="shared" si="30"/>
        <v>435771</v>
      </c>
      <c r="I95" s="45"/>
      <c r="J95" s="45"/>
      <c r="K95" s="45"/>
      <c r="L95" s="45"/>
      <c r="M95" s="45">
        <f t="shared" si="18"/>
        <v>435771</v>
      </c>
    </row>
    <row r="96" spans="1:13" x14ac:dyDescent="0.3">
      <c r="A96" s="17" t="s">
        <v>8</v>
      </c>
      <c r="B96" s="37">
        <v>40</v>
      </c>
      <c r="C96" s="39">
        <v>55</v>
      </c>
      <c r="D96" s="50"/>
      <c r="E96" s="45">
        <v>1634905</v>
      </c>
      <c r="H96" s="45">
        <f t="shared" si="30"/>
        <v>1634905</v>
      </c>
      <c r="I96" s="45"/>
      <c r="J96" s="45"/>
      <c r="K96" s="45"/>
      <c r="L96" s="45"/>
      <c r="M96" s="45">
        <f t="shared" ref="M96:M140" si="43">H96+I96+J96+K96+L96</f>
        <v>1634905</v>
      </c>
    </row>
    <row r="97" spans="1:13" x14ac:dyDescent="0.3">
      <c r="A97" s="19"/>
      <c r="B97" s="51"/>
      <c r="C97" s="51"/>
      <c r="D97" s="52"/>
      <c r="E97" s="45"/>
      <c r="H97" s="45"/>
      <c r="I97" s="45"/>
      <c r="J97" s="45"/>
      <c r="K97" s="45"/>
      <c r="L97" s="45"/>
      <c r="M97" s="45">
        <f t="shared" si="43"/>
        <v>0</v>
      </c>
    </row>
    <row r="98" spans="1:13" x14ac:dyDescent="0.3">
      <c r="A98" s="16" t="s">
        <v>12</v>
      </c>
      <c r="B98" s="37">
        <v>60</v>
      </c>
      <c r="C98" s="38">
        <v>610</v>
      </c>
      <c r="D98" s="40"/>
      <c r="E98" s="44">
        <v>41</v>
      </c>
      <c r="F98" s="44"/>
      <c r="G98" s="44"/>
      <c r="H98" s="44">
        <f t="shared" si="30"/>
        <v>41</v>
      </c>
      <c r="I98" s="44"/>
      <c r="J98" s="44"/>
      <c r="K98" s="44"/>
      <c r="L98" s="44"/>
      <c r="M98" s="44">
        <f t="shared" si="43"/>
        <v>41</v>
      </c>
    </row>
    <row r="99" spans="1:13" x14ac:dyDescent="0.3">
      <c r="A99" s="13"/>
      <c r="B99" s="37"/>
      <c r="C99" s="38"/>
      <c r="D99" s="40"/>
      <c r="H99" s="45"/>
      <c r="I99" s="45"/>
      <c r="J99" s="45"/>
      <c r="K99" s="45"/>
      <c r="L99" s="45"/>
      <c r="M99" s="45">
        <f t="shared" si="43"/>
        <v>0</v>
      </c>
    </row>
    <row r="100" spans="1:13" ht="15.6" x14ac:dyDescent="0.3">
      <c r="A100" s="9" t="s">
        <v>21</v>
      </c>
      <c r="B100" s="41"/>
      <c r="C100" s="47"/>
      <c r="D100" s="36"/>
      <c r="E100" s="43">
        <f>E101+E106+E109+E113</f>
        <v>7914538.0021680202</v>
      </c>
      <c r="F100" s="43">
        <f t="shared" ref="F100:L100" si="44">F101+F106+F109+F113</f>
        <v>-1770.0336376238411</v>
      </c>
      <c r="G100" s="43">
        <f t="shared" si="44"/>
        <v>746491.20452521299</v>
      </c>
      <c r="H100" s="43">
        <f t="shared" si="30"/>
        <v>8659259.1730556097</v>
      </c>
      <c r="I100" s="43">
        <f t="shared" si="44"/>
        <v>-122114.86352821396</v>
      </c>
      <c r="J100" s="43">
        <f t="shared" si="44"/>
        <v>29779.193017854217</v>
      </c>
      <c r="K100" s="43">
        <f t="shared" si="44"/>
        <v>0</v>
      </c>
      <c r="L100" s="43">
        <f t="shared" si="44"/>
        <v>0</v>
      </c>
      <c r="M100" s="43">
        <f t="shared" si="43"/>
        <v>8566923.5025452487</v>
      </c>
    </row>
    <row r="101" spans="1:13" x14ac:dyDescent="0.3">
      <c r="A101" s="16" t="s">
        <v>6</v>
      </c>
      <c r="B101" s="37"/>
      <c r="C101" s="38"/>
      <c r="D101" s="38"/>
      <c r="E101" s="44">
        <f>E102+E103+E104</f>
        <v>2850550.7749457201</v>
      </c>
      <c r="F101" s="46">
        <f t="shared" ref="F101:L101" si="45">F102+F103+F104</f>
        <v>0</v>
      </c>
      <c r="G101" s="46">
        <f t="shared" si="45"/>
        <v>0</v>
      </c>
      <c r="H101" s="46">
        <f t="shared" si="30"/>
        <v>2850550.7749457201</v>
      </c>
      <c r="I101" s="46">
        <f t="shared" si="45"/>
        <v>0</v>
      </c>
      <c r="J101" s="46">
        <f t="shared" si="45"/>
        <v>0</v>
      </c>
      <c r="K101" s="46">
        <f t="shared" si="45"/>
        <v>0</v>
      </c>
      <c r="L101" s="46">
        <f t="shared" si="45"/>
        <v>0</v>
      </c>
      <c r="M101" s="46">
        <f t="shared" si="43"/>
        <v>2850550.7749457201</v>
      </c>
    </row>
    <row r="102" spans="1:13" x14ac:dyDescent="0.3">
      <c r="A102" s="17" t="s">
        <v>25</v>
      </c>
      <c r="B102" s="39">
        <v>20</v>
      </c>
      <c r="C102" s="39">
        <v>45</v>
      </c>
      <c r="D102" s="15"/>
      <c r="E102" s="45">
        <v>2779550.7749457201</v>
      </c>
      <c r="H102" s="45">
        <f t="shared" si="30"/>
        <v>2779550.7749457201</v>
      </c>
      <c r="I102" s="45"/>
      <c r="J102" s="45"/>
      <c r="K102" s="45"/>
      <c r="L102" s="45"/>
      <c r="M102" s="45">
        <f t="shared" si="43"/>
        <v>2779550.7749457201</v>
      </c>
    </row>
    <row r="103" spans="1:13" x14ac:dyDescent="0.3">
      <c r="A103" s="17" t="s">
        <v>28</v>
      </c>
      <c r="B103" s="39">
        <v>20</v>
      </c>
      <c r="C103" s="39">
        <v>45</v>
      </c>
      <c r="D103" s="15" t="s">
        <v>29</v>
      </c>
      <c r="E103" s="45">
        <v>51000</v>
      </c>
      <c r="H103" s="45">
        <f t="shared" si="30"/>
        <v>51000</v>
      </c>
      <c r="I103" s="45"/>
      <c r="J103" s="45"/>
      <c r="K103" s="45"/>
      <c r="L103" s="45"/>
      <c r="M103" s="45">
        <f t="shared" si="43"/>
        <v>51000</v>
      </c>
    </row>
    <row r="104" spans="1:13" x14ac:dyDescent="0.3">
      <c r="A104" s="17" t="s">
        <v>28</v>
      </c>
      <c r="B104" s="39">
        <v>20</v>
      </c>
      <c r="C104" s="39">
        <v>45</v>
      </c>
      <c r="D104" s="15" t="s">
        <v>30</v>
      </c>
      <c r="E104" s="45">
        <v>20000</v>
      </c>
      <c r="H104" s="45">
        <f t="shared" si="30"/>
        <v>20000</v>
      </c>
      <c r="I104" s="45"/>
      <c r="J104" s="45"/>
      <c r="K104" s="45"/>
      <c r="L104" s="45"/>
      <c r="M104" s="45">
        <f t="shared" si="43"/>
        <v>20000</v>
      </c>
    </row>
    <row r="105" spans="1:13" x14ac:dyDescent="0.3">
      <c r="A105" s="40"/>
      <c r="B105" s="41"/>
      <c r="C105" s="41"/>
      <c r="D105" s="40"/>
      <c r="E105" s="45"/>
      <c r="H105" s="45"/>
      <c r="I105" s="45"/>
      <c r="J105" s="45"/>
      <c r="K105" s="45"/>
      <c r="L105" s="45"/>
      <c r="M105" s="45">
        <f t="shared" si="43"/>
        <v>0</v>
      </c>
    </row>
    <row r="106" spans="1:13" x14ac:dyDescent="0.3">
      <c r="A106" s="16" t="s">
        <v>4</v>
      </c>
      <c r="B106" s="37"/>
      <c r="C106" s="38"/>
      <c r="D106" s="38"/>
      <c r="E106" s="46">
        <f>E107</f>
        <v>2693646.9371212702</v>
      </c>
      <c r="F106" s="46">
        <f t="shared" ref="F106:L106" si="46">F107</f>
        <v>45262</v>
      </c>
      <c r="G106" s="46">
        <f t="shared" si="46"/>
        <v>0</v>
      </c>
      <c r="H106" s="46">
        <f t="shared" si="30"/>
        <v>2738908.9371212702</v>
      </c>
      <c r="I106" s="46">
        <f t="shared" si="46"/>
        <v>-122114.86352821396</v>
      </c>
      <c r="J106" s="46">
        <f t="shared" si="46"/>
        <v>0</v>
      </c>
      <c r="K106" s="46">
        <f t="shared" si="46"/>
        <v>0</v>
      </c>
      <c r="L106" s="46">
        <f t="shared" si="46"/>
        <v>0</v>
      </c>
      <c r="M106" s="46">
        <f t="shared" si="43"/>
        <v>2616794.0735930563</v>
      </c>
    </row>
    <row r="107" spans="1:13" x14ac:dyDescent="0.3">
      <c r="A107" s="17" t="s">
        <v>5</v>
      </c>
      <c r="B107" s="39">
        <v>20</v>
      </c>
      <c r="C107" s="39">
        <v>50</v>
      </c>
      <c r="D107" s="15"/>
      <c r="E107" s="45">
        <f>2693038.93712127+608</f>
        <v>2693646.9371212702</v>
      </c>
      <c r="F107" s="45">
        <v>45262</v>
      </c>
      <c r="H107" s="45">
        <f t="shared" si="30"/>
        <v>2738908.9371212702</v>
      </c>
      <c r="I107" s="45">
        <v>-122114.86352821396</v>
      </c>
      <c r="J107" s="45"/>
      <c r="K107" s="45"/>
      <c r="L107" s="45"/>
      <c r="M107" s="45">
        <f t="shared" si="43"/>
        <v>2616794.0735930563</v>
      </c>
    </row>
    <row r="108" spans="1:13" x14ac:dyDescent="0.3">
      <c r="A108" s="17"/>
      <c r="B108" s="39"/>
      <c r="C108" s="39"/>
      <c r="D108" s="15"/>
      <c r="E108" s="45"/>
      <c r="H108" s="45"/>
      <c r="I108" s="45"/>
      <c r="J108" s="45"/>
      <c r="K108" s="45"/>
      <c r="L108" s="45"/>
      <c r="M108" s="45">
        <f t="shared" si="43"/>
        <v>0</v>
      </c>
    </row>
    <row r="109" spans="1:13" x14ac:dyDescent="0.3">
      <c r="A109" s="21" t="s">
        <v>13</v>
      </c>
      <c r="B109" s="37"/>
      <c r="C109" s="38"/>
      <c r="D109" s="38"/>
      <c r="E109" s="46">
        <f>E110+E111</f>
        <v>2367778.337539399</v>
      </c>
      <c r="F109" s="46">
        <f t="shared" ref="F109:L109" si="47">F110+F111</f>
        <v>-47032.033637623841</v>
      </c>
      <c r="G109" s="46">
        <f t="shared" si="47"/>
        <v>746491.20452521299</v>
      </c>
      <c r="H109" s="46">
        <f t="shared" si="30"/>
        <v>3067237.5084269885</v>
      </c>
      <c r="I109" s="46">
        <f t="shared" si="47"/>
        <v>0</v>
      </c>
      <c r="J109" s="46">
        <f t="shared" si="47"/>
        <v>29779.193017854217</v>
      </c>
      <c r="K109" s="46">
        <f t="shared" si="47"/>
        <v>0</v>
      </c>
      <c r="L109" s="46">
        <f t="shared" si="47"/>
        <v>0</v>
      </c>
      <c r="M109" s="46">
        <f t="shared" si="43"/>
        <v>3097016.7014448429</v>
      </c>
    </row>
    <row r="110" spans="1:13" x14ac:dyDescent="0.3">
      <c r="A110" s="17" t="s">
        <v>8</v>
      </c>
      <c r="B110" s="39">
        <v>20</v>
      </c>
      <c r="C110" s="39">
        <v>55</v>
      </c>
      <c r="D110" s="15"/>
      <c r="E110" s="45">
        <v>1952492.436683072</v>
      </c>
      <c r="F110" s="3">
        <v>-38474.9861159012</v>
      </c>
      <c r="G110" s="45">
        <v>746491.20452521299</v>
      </c>
      <c r="H110" s="45">
        <f t="shared" si="30"/>
        <v>2660508.6550923837</v>
      </c>
      <c r="I110" s="45"/>
      <c r="J110" s="45">
        <v>29779.193017854217</v>
      </c>
      <c r="K110" s="45"/>
      <c r="L110" s="45"/>
      <c r="M110" s="45">
        <f t="shared" si="43"/>
        <v>2690287.8481102381</v>
      </c>
    </row>
    <row r="111" spans="1:13" x14ac:dyDescent="0.3">
      <c r="A111" s="17" t="s">
        <v>9</v>
      </c>
      <c r="B111" s="39">
        <v>20</v>
      </c>
      <c r="C111" s="39">
        <v>55</v>
      </c>
      <c r="D111" s="15" t="s">
        <v>10</v>
      </c>
      <c r="E111" s="45">
        <v>415285.90085632697</v>
      </c>
      <c r="F111" s="45">
        <v>-8557.0475217226394</v>
      </c>
      <c r="H111" s="45">
        <f t="shared" si="30"/>
        <v>406728.85333460436</v>
      </c>
      <c r="I111" s="45"/>
      <c r="J111" s="45"/>
      <c r="K111" s="45"/>
      <c r="L111" s="45"/>
      <c r="M111" s="45">
        <f t="shared" si="43"/>
        <v>406728.85333460436</v>
      </c>
    </row>
    <row r="112" spans="1:13" x14ac:dyDescent="0.3">
      <c r="A112" s="40"/>
      <c r="B112" s="41"/>
      <c r="C112" s="41"/>
      <c r="D112" s="40"/>
      <c r="E112" s="45"/>
      <c r="H112" s="45"/>
      <c r="I112" s="45"/>
      <c r="J112" s="45"/>
      <c r="K112" s="45"/>
      <c r="L112" s="45"/>
      <c r="M112" s="45">
        <f t="shared" si="43"/>
        <v>0</v>
      </c>
    </row>
    <row r="113" spans="1:13" x14ac:dyDescent="0.3">
      <c r="A113" s="16" t="s">
        <v>12</v>
      </c>
      <c r="B113" s="37">
        <v>60</v>
      </c>
      <c r="C113" s="38">
        <v>610</v>
      </c>
      <c r="D113" s="40"/>
      <c r="E113" s="46">
        <v>2561.9525616312299</v>
      </c>
      <c r="F113" s="46"/>
      <c r="G113" s="46"/>
      <c r="H113" s="46">
        <f t="shared" si="30"/>
        <v>2561.9525616312299</v>
      </c>
      <c r="I113" s="46"/>
      <c r="J113" s="46"/>
      <c r="K113" s="46"/>
      <c r="L113" s="46"/>
      <c r="M113" s="46">
        <f t="shared" si="43"/>
        <v>2561.9525616312299</v>
      </c>
    </row>
    <row r="114" spans="1:13" x14ac:dyDescent="0.3">
      <c r="A114" s="16"/>
      <c r="B114" s="37"/>
      <c r="C114" s="38"/>
      <c r="D114" s="40"/>
      <c r="E114" s="46"/>
      <c r="H114" s="45"/>
      <c r="I114" s="45"/>
      <c r="J114" s="45"/>
      <c r="K114" s="45"/>
      <c r="L114" s="45"/>
      <c r="M114" s="45">
        <f t="shared" si="43"/>
        <v>0</v>
      </c>
    </row>
    <row r="115" spans="1:13" ht="15.6" x14ac:dyDescent="0.3">
      <c r="A115" s="9" t="s">
        <v>22</v>
      </c>
      <c r="B115" s="37"/>
      <c r="C115" s="42"/>
      <c r="D115" s="40"/>
      <c r="E115" s="43">
        <f>E116+E120+E124+E130</f>
        <v>8429589.2067493852</v>
      </c>
      <c r="F115" s="43">
        <f t="shared" ref="F115" si="48">F116+F120+F124+F130</f>
        <v>-11863.937183085043</v>
      </c>
      <c r="G115" s="43">
        <f>G116+G120+G124+G130</f>
        <v>1094208.8204151299</v>
      </c>
      <c r="H115" s="43">
        <f t="shared" si="30"/>
        <v>9511934.0899814293</v>
      </c>
      <c r="I115" s="43">
        <f>I116+I120+I124+I130</f>
        <v>-73945.390070903988</v>
      </c>
      <c r="J115" s="43">
        <f t="shared" ref="J115:L115" si="49">J116+J120+J124+J130</f>
        <v>27472.529621516049</v>
      </c>
      <c r="K115" s="43">
        <f t="shared" si="49"/>
        <v>696000</v>
      </c>
      <c r="L115" s="43">
        <f t="shared" si="49"/>
        <v>0</v>
      </c>
      <c r="M115" s="43">
        <f t="shared" si="43"/>
        <v>10161461.229532041</v>
      </c>
    </row>
    <row r="116" spans="1:13" x14ac:dyDescent="0.3">
      <c r="A116" s="16" t="s">
        <v>6</v>
      </c>
      <c r="B116" s="37"/>
      <c r="C116" s="38"/>
      <c r="D116" s="38"/>
      <c r="E116" s="44">
        <f>E117+E118</f>
        <v>4813749.1657320168</v>
      </c>
      <c r="F116" s="44">
        <f t="shared" ref="F116:L116" si="50">F117+F118</f>
        <v>0</v>
      </c>
      <c r="G116" s="44">
        <f t="shared" si="50"/>
        <v>0</v>
      </c>
      <c r="H116" s="44">
        <f t="shared" si="30"/>
        <v>4813749.1657320168</v>
      </c>
      <c r="I116" s="44">
        <f t="shared" si="50"/>
        <v>0</v>
      </c>
      <c r="J116" s="44">
        <f t="shared" si="50"/>
        <v>0</v>
      </c>
      <c r="K116" s="44">
        <f t="shared" si="50"/>
        <v>0</v>
      </c>
      <c r="L116" s="44">
        <f t="shared" si="50"/>
        <v>0</v>
      </c>
      <c r="M116" s="44">
        <f t="shared" si="43"/>
        <v>4813749.1657320168</v>
      </c>
    </row>
    <row r="117" spans="1:13" x14ac:dyDescent="0.3">
      <c r="A117" s="53" t="s">
        <v>31</v>
      </c>
      <c r="B117" s="39">
        <v>20</v>
      </c>
      <c r="C117" s="39">
        <v>45</v>
      </c>
      <c r="D117" s="15"/>
      <c r="E117" s="45">
        <f>588748.165732017+1</f>
        <v>588749.16573201702</v>
      </c>
      <c r="H117" s="45">
        <f t="shared" si="30"/>
        <v>588749.16573201702</v>
      </c>
      <c r="I117" s="45"/>
      <c r="J117" s="45"/>
      <c r="K117" s="45"/>
      <c r="L117" s="45"/>
      <c r="M117" s="45">
        <f t="shared" si="43"/>
        <v>588749.16573201702</v>
      </c>
    </row>
    <row r="118" spans="1:13" x14ac:dyDescent="0.3">
      <c r="A118" s="53" t="s">
        <v>32</v>
      </c>
      <c r="B118" s="39">
        <v>20</v>
      </c>
      <c r="C118" s="39">
        <v>45</v>
      </c>
      <c r="D118" s="15" t="s">
        <v>33</v>
      </c>
      <c r="E118" s="45">
        <v>4225000</v>
      </c>
      <c r="H118" s="45">
        <f t="shared" si="30"/>
        <v>4225000</v>
      </c>
      <c r="I118" s="45"/>
      <c r="J118" s="45"/>
      <c r="K118" s="45"/>
      <c r="L118" s="45"/>
      <c r="M118" s="45">
        <f t="shared" si="43"/>
        <v>4225000</v>
      </c>
    </row>
    <row r="119" spans="1:13" ht="15.6" x14ac:dyDescent="0.3">
      <c r="A119" s="9"/>
      <c r="B119" s="37"/>
      <c r="C119" s="42"/>
      <c r="D119" s="40"/>
      <c r="E119" s="43"/>
      <c r="H119" s="45"/>
      <c r="I119" s="45"/>
      <c r="J119" s="45"/>
      <c r="K119" s="45"/>
      <c r="L119" s="45"/>
      <c r="M119" s="45">
        <f t="shared" si="43"/>
        <v>0</v>
      </c>
    </row>
    <row r="120" spans="1:13" x14ac:dyDescent="0.3">
      <c r="A120" s="16" t="s">
        <v>4</v>
      </c>
      <c r="B120" s="37"/>
      <c r="C120" s="38"/>
      <c r="D120" s="38"/>
      <c r="E120" s="44">
        <f>E121</f>
        <v>1631109.53166888</v>
      </c>
      <c r="F120" s="44">
        <f t="shared" ref="F120:G120" si="51">F121</f>
        <v>27408</v>
      </c>
      <c r="G120" s="44">
        <f t="shared" si="51"/>
        <v>0</v>
      </c>
      <c r="H120" s="44">
        <f t="shared" si="30"/>
        <v>1658517.53166888</v>
      </c>
      <c r="I120" s="44">
        <f>I121+I122</f>
        <v>-73945.390070903988</v>
      </c>
      <c r="J120" s="44">
        <f t="shared" ref="J120:L120" si="52">J121+J122</f>
        <v>0</v>
      </c>
      <c r="K120" s="44">
        <f t="shared" si="52"/>
        <v>676000</v>
      </c>
      <c r="L120" s="44">
        <f t="shared" si="52"/>
        <v>0</v>
      </c>
      <c r="M120" s="44">
        <f t="shared" si="43"/>
        <v>2260572.141597976</v>
      </c>
    </row>
    <row r="121" spans="1:13" x14ac:dyDescent="0.3">
      <c r="A121" s="17" t="s">
        <v>5</v>
      </c>
      <c r="B121" s="39">
        <v>20</v>
      </c>
      <c r="C121" s="39">
        <v>50</v>
      </c>
      <c r="D121" s="15"/>
      <c r="E121" s="45">
        <f>1630741.53166888+368</f>
        <v>1631109.53166888</v>
      </c>
      <c r="F121" s="45">
        <v>27408</v>
      </c>
      <c r="H121" s="45">
        <f t="shared" si="30"/>
        <v>1658517.53166888</v>
      </c>
      <c r="I121" s="45">
        <v>-73945.390070903988</v>
      </c>
      <c r="J121" s="45"/>
      <c r="K121" s="45"/>
      <c r="L121" s="45"/>
      <c r="M121" s="45">
        <f t="shared" si="43"/>
        <v>1584572.141597976</v>
      </c>
    </row>
    <row r="122" spans="1:13" x14ac:dyDescent="0.3">
      <c r="A122" s="17" t="s">
        <v>71</v>
      </c>
      <c r="B122" s="39">
        <v>20</v>
      </c>
      <c r="C122" s="39">
        <v>50</v>
      </c>
      <c r="D122" s="15" t="s">
        <v>67</v>
      </c>
      <c r="E122" s="45"/>
      <c r="F122" s="45"/>
      <c r="H122" s="45"/>
      <c r="I122" s="45"/>
      <c r="J122" s="45"/>
      <c r="K122" s="45">
        <v>676000</v>
      </c>
      <c r="L122" s="45"/>
      <c r="M122" s="45">
        <f t="shared" si="43"/>
        <v>676000</v>
      </c>
    </row>
    <row r="123" spans="1:13" x14ac:dyDescent="0.3">
      <c r="A123" s="17"/>
      <c r="B123" s="39"/>
      <c r="C123" s="39"/>
      <c r="D123" s="15"/>
      <c r="E123" s="45"/>
      <c r="H123" s="45"/>
      <c r="I123" s="45"/>
      <c r="J123" s="45"/>
      <c r="K123" s="45"/>
      <c r="L123" s="45"/>
      <c r="M123" s="45">
        <f t="shared" si="43"/>
        <v>0</v>
      </c>
    </row>
    <row r="124" spans="1:13" x14ac:dyDescent="0.3">
      <c r="A124" s="16" t="s">
        <v>34</v>
      </c>
      <c r="B124" s="37"/>
      <c r="C124" s="38"/>
      <c r="D124" s="38"/>
      <c r="E124" s="44">
        <f>E125+E126+E127</f>
        <v>1984565.5093484889</v>
      </c>
      <c r="F124" s="44">
        <f t="shared" ref="F124" si="53">F125+F126+F127</f>
        <v>-39271.937183085043</v>
      </c>
      <c r="G124" s="44">
        <f>G125+G126+G127</f>
        <v>1094208.8204151299</v>
      </c>
      <c r="H124" s="44">
        <f t="shared" si="30"/>
        <v>3039502.3925805334</v>
      </c>
      <c r="I124" s="44">
        <f>I125+I126+I127+I128</f>
        <v>0</v>
      </c>
      <c r="J124" s="44">
        <f>J125+J126+J127+J128</f>
        <v>27472.529621516049</v>
      </c>
      <c r="K124" s="44">
        <f t="shared" ref="K124:L124" si="54">K125+K126+K127+K128</f>
        <v>20000</v>
      </c>
      <c r="L124" s="44">
        <f t="shared" si="54"/>
        <v>0</v>
      </c>
      <c r="M124" s="44">
        <f t="shared" si="43"/>
        <v>3086974.9222020493</v>
      </c>
    </row>
    <row r="125" spans="1:13" x14ac:dyDescent="0.3">
      <c r="A125" s="54" t="s">
        <v>8</v>
      </c>
      <c r="B125" s="39">
        <v>20</v>
      </c>
      <c r="C125" s="39">
        <v>55</v>
      </c>
      <c r="D125" s="15"/>
      <c r="E125" s="45">
        <v>1801253.6696910199</v>
      </c>
      <c r="F125" s="45">
        <v>-35494.756191774097</v>
      </c>
      <c r="G125" s="45">
        <v>688668.82041513</v>
      </c>
      <c r="H125" s="45">
        <f t="shared" ref="H125:H139" si="55">E125+F125+G125</f>
        <v>2454427.7339143758</v>
      </c>
      <c r="I125" s="45"/>
      <c r="J125" s="45">
        <v>27472.529621516049</v>
      </c>
      <c r="K125" s="45"/>
      <c r="L125" s="45"/>
      <c r="M125" s="45">
        <f t="shared" si="43"/>
        <v>2481900.2635358917</v>
      </c>
    </row>
    <row r="126" spans="1:13" x14ac:dyDescent="0.3">
      <c r="A126" s="54" t="s">
        <v>9</v>
      </c>
      <c r="B126" s="39">
        <v>20</v>
      </c>
      <c r="C126" s="39">
        <v>55</v>
      </c>
      <c r="D126" s="15" t="s">
        <v>10</v>
      </c>
      <c r="E126" s="45">
        <v>183311.83965746901</v>
      </c>
      <c r="F126" s="45">
        <v>-3777.18099131095</v>
      </c>
      <c r="H126" s="45">
        <f>E126+F126+G126</f>
        <v>179534.65866615807</v>
      </c>
      <c r="I126" s="45"/>
      <c r="J126" s="45"/>
      <c r="K126" s="45"/>
      <c r="L126" s="45"/>
      <c r="M126" s="45">
        <f t="shared" si="43"/>
        <v>179534.65866615807</v>
      </c>
    </row>
    <row r="127" spans="1:13" x14ac:dyDescent="0.3">
      <c r="A127" s="54" t="s">
        <v>55</v>
      </c>
      <c r="B127" s="39">
        <v>20</v>
      </c>
      <c r="C127" s="39">
        <v>55</v>
      </c>
      <c r="D127" s="15" t="s">
        <v>56</v>
      </c>
      <c r="E127" s="45">
        <v>0</v>
      </c>
      <c r="F127" s="45"/>
      <c r="G127" s="45">
        <v>405540</v>
      </c>
      <c r="H127" s="45">
        <f>E127+F127+G127</f>
        <v>405540</v>
      </c>
      <c r="I127" s="45"/>
      <c r="J127" s="45"/>
      <c r="K127" s="45"/>
      <c r="L127" s="45"/>
      <c r="M127" s="45">
        <f t="shared" si="43"/>
        <v>405540</v>
      </c>
    </row>
    <row r="128" spans="1:13" x14ac:dyDescent="0.3">
      <c r="A128" s="54" t="s">
        <v>8</v>
      </c>
      <c r="B128" s="39">
        <v>20</v>
      </c>
      <c r="C128" s="39">
        <v>55</v>
      </c>
      <c r="D128" s="15" t="s">
        <v>67</v>
      </c>
      <c r="E128" s="45"/>
      <c r="F128" s="45"/>
      <c r="G128" s="45"/>
      <c r="H128" s="45"/>
      <c r="I128" s="45"/>
      <c r="J128" s="45"/>
      <c r="K128" s="45">
        <v>20000</v>
      </c>
      <c r="L128" s="45"/>
      <c r="M128" s="45">
        <f t="shared" si="43"/>
        <v>20000</v>
      </c>
    </row>
    <row r="129" spans="1:13" x14ac:dyDescent="0.3">
      <c r="A129" s="40"/>
      <c r="B129" s="41"/>
      <c r="C129" s="41"/>
      <c r="D129" s="40"/>
      <c r="E129" s="45"/>
      <c r="H129" s="45"/>
      <c r="I129" s="45"/>
      <c r="J129" s="45"/>
      <c r="K129" s="45"/>
      <c r="L129" s="45"/>
      <c r="M129" s="45">
        <f t="shared" si="43"/>
        <v>0</v>
      </c>
    </row>
    <row r="130" spans="1:13" x14ac:dyDescent="0.3">
      <c r="A130" s="16" t="s">
        <v>12</v>
      </c>
      <c r="B130" s="37">
        <v>60</v>
      </c>
      <c r="C130" s="38">
        <v>610</v>
      </c>
      <c r="D130" s="40"/>
      <c r="E130" s="44">
        <v>165</v>
      </c>
      <c r="F130" s="44"/>
      <c r="G130" s="44"/>
      <c r="H130" s="44">
        <f t="shared" si="55"/>
        <v>165</v>
      </c>
      <c r="I130" s="44"/>
      <c r="J130" s="44"/>
      <c r="K130" s="44"/>
      <c r="L130" s="44"/>
      <c r="M130" s="44">
        <f t="shared" si="43"/>
        <v>165</v>
      </c>
    </row>
    <row r="131" spans="1:13" x14ac:dyDescent="0.3">
      <c r="A131" s="16"/>
      <c r="B131" s="37"/>
      <c r="C131" s="38"/>
      <c r="D131" s="40"/>
      <c r="E131" s="46"/>
      <c r="H131" s="45"/>
      <c r="I131" s="45"/>
      <c r="J131" s="45"/>
      <c r="K131" s="45"/>
      <c r="L131" s="45"/>
      <c r="M131" s="45">
        <f t="shared" si="43"/>
        <v>0</v>
      </c>
    </row>
    <row r="132" spans="1:13" ht="15.6" x14ac:dyDescent="0.3">
      <c r="A132" s="9" t="s">
        <v>11</v>
      </c>
      <c r="B132" s="55"/>
      <c r="C132" s="56"/>
      <c r="D132" s="57"/>
      <c r="E132" s="43">
        <f>E133+E134+E135+E136+E138+E139</f>
        <v>1353277</v>
      </c>
      <c r="F132" s="43">
        <f t="shared" ref="F132:G132" si="56">F133+F134+F135+F136+F138+F139</f>
        <v>0</v>
      </c>
      <c r="G132" s="43">
        <f t="shared" si="56"/>
        <v>0</v>
      </c>
      <c r="H132" s="43">
        <f t="shared" si="55"/>
        <v>1353277</v>
      </c>
      <c r="I132" s="43">
        <f>I133+I134+I135+I136+I138+I139+I140+I137+I146</f>
        <v>0</v>
      </c>
      <c r="J132" s="43">
        <f>J133+J134+J135+J136+J138+J139+J140+J137+J146</f>
        <v>0</v>
      </c>
      <c r="K132" s="43">
        <f>K133+K134+K135+K136+K138+K139+K140+K137+K146</f>
        <v>953299</v>
      </c>
      <c r="L132" s="43">
        <f>L133+L134+L135+L136+L138+L139+L140+L137+L146</f>
        <v>0</v>
      </c>
      <c r="M132" s="43">
        <f>H132+I132+J132+K132+L132</f>
        <v>2306576</v>
      </c>
    </row>
    <row r="133" spans="1:13" x14ac:dyDescent="0.3">
      <c r="A133" s="58" t="s">
        <v>11</v>
      </c>
      <c r="B133" s="37">
        <v>10</v>
      </c>
      <c r="C133" s="32">
        <v>601</v>
      </c>
      <c r="D133" s="56"/>
      <c r="E133" s="59">
        <v>753660</v>
      </c>
      <c r="H133" s="45">
        <f t="shared" si="55"/>
        <v>753660</v>
      </c>
      <c r="I133" s="45"/>
      <c r="J133" s="45"/>
      <c r="K133" s="45"/>
      <c r="L133" s="45"/>
      <c r="M133" s="45">
        <f t="shared" si="43"/>
        <v>753660</v>
      </c>
    </row>
    <row r="134" spans="1:13" x14ac:dyDescent="0.3">
      <c r="A134" s="13" t="s">
        <v>35</v>
      </c>
      <c r="B134" s="39">
        <v>10</v>
      </c>
      <c r="C134" s="32">
        <v>601</v>
      </c>
      <c r="D134" s="15" t="s">
        <v>10</v>
      </c>
      <c r="E134" s="60">
        <v>174712</v>
      </c>
      <c r="H134" s="45">
        <f t="shared" si="55"/>
        <v>174712</v>
      </c>
      <c r="I134" s="45"/>
      <c r="J134" s="45"/>
      <c r="K134" s="45"/>
      <c r="L134" s="45"/>
      <c r="M134" s="45">
        <f t="shared" si="43"/>
        <v>174712</v>
      </c>
    </row>
    <row r="135" spans="1:13" x14ac:dyDescent="0.3">
      <c r="A135" s="54" t="s">
        <v>51</v>
      </c>
      <c r="B135" s="37">
        <v>40</v>
      </c>
      <c r="C135" s="32">
        <v>601</v>
      </c>
      <c r="D135" s="38"/>
      <c r="E135" s="59">
        <v>142426</v>
      </c>
      <c r="H135" s="45">
        <f t="shared" si="55"/>
        <v>142426</v>
      </c>
      <c r="I135" s="45"/>
      <c r="J135" s="45"/>
      <c r="K135" s="45"/>
      <c r="L135" s="45"/>
      <c r="M135" s="45">
        <f t="shared" si="43"/>
        <v>142426</v>
      </c>
    </row>
    <row r="136" spans="1:13" s="61" customFormat="1" x14ac:dyDescent="0.3">
      <c r="A136" s="61" t="s">
        <v>42</v>
      </c>
      <c r="B136" s="62">
        <v>10</v>
      </c>
      <c r="C136" s="62">
        <v>601</v>
      </c>
      <c r="D136" s="63"/>
      <c r="E136" s="64">
        <v>32397</v>
      </c>
      <c r="H136" s="45">
        <f t="shared" si="55"/>
        <v>32397</v>
      </c>
      <c r="I136" s="45"/>
      <c r="J136" s="45"/>
      <c r="K136" s="45"/>
      <c r="L136" s="45"/>
      <c r="M136" s="45">
        <f t="shared" si="43"/>
        <v>32397</v>
      </c>
    </row>
    <row r="137" spans="1:13" s="79" customFormat="1" x14ac:dyDescent="0.3">
      <c r="A137" s="100" t="s">
        <v>70</v>
      </c>
      <c r="B137" s="71">
        <v>10</v>
      </c>
      <c r="C137" s="71">
        <v>601</v>
      </c>
      <c r="D137" s="32" t="s">
        <v>67</v>
      </c>
      <c r="E137" s="100"/>
      <c r="F137" s="83"/>
      <c r="G137" s="83"/>
      <c r="H137" s="83"/>
      <c r="I137" s="83"/>
      <c r="J137" s="83"/>
      <c r="K137" s="78">
        <v>22167</v>
      </c>
      <c r="L137" s="83"/>
      <c r="M137" s="45">
        <f>H137+I137+J137+K137+L137</f>
        <v>22167</v>
      </c>
    </row>
    <row r="138" spans="1:13" s="79" customFormat="1" x14ac:dyDescent="0.3">
      <c r="A138" s="79" t="s">
        <v>46</v>
      </c>
      <c r="B138" s="71">
        <v>10</v>
      </c>
      <c r="C138" s="71">
        <v>601</v>
      </c>
      <c r="D138" s="63"/>
      <c r="E138" s="99">
        <v>241372</v>
      </c>
      <c r="H138" s="45">
        <f t="shared" si="55"/>
        <v>241372</v>
      </c>
      <c r="I138" s="45"/>
      <c r="J138" s="45"/>
      <c r="K138" s="45"/>
      <c r="L138" s="45"/>
      <c r="M138" s="45">
        <f t="shared" si="43"/>
        <v>241372</v>
      </c>
    </row>
    <row r="139" spans="1:13" s="79" customFormat="1" x14ac:dyDescent="0.3">
      <c r="A139" s="79" t="s">
        <v>47</v>
      </c>
      <c r="B139" s="71">
        <v>10</v>
      </c>
      <c r="C139" s="71">
        <v>601</v>
      </c>
      <c r="D139" s="63"/>
      <c r="E139" s="78">
        <v>8710</v>
      </c>
      <c r="H139" s="45">
        <f t="shared" si="55"/>
        <v>8710</v>
      </c>
      <c r="I139" s="45"/>
      <c r="J139" s="45"/>
      <c r="K139" s="45"/>
      <c r="L139" s="45"/>
      <c r="M139" s="45">
        <f t="shared" si="43"/>
        <v>8710</v>
      </c>
    </row>
    <row r="140" spans="1:13" s="79" customFormat="1" x14ac:dyDescent="0.3">
      <c r="A140" s="79" t="s">
        <v>82</v>
      </c>
      <c r="B140" s="71"/>
      <c r="C140" s="71"/>
      <c r="D140" s="63"/>
      <c r="E140" s="102"/>
      <c r="F140" s="101"/>
      <c r="G140" s="101"/>
      <c r="H140" s="46"/>
      <c r="I140" s="46"/>
      <c r="J140" s="46"/>
      <c r="K140" s="78">
        <f>K141+K142+K143+K144+K145</f>
        <v>789032</v>
      </c>
      <c r="L140" s="46"/>
      <c r="M140" s="45">
        <f t="shared" si="43"/>
        <v>789032</v>
      </c>
    </row>
    <row r="141" spans="1:13" s="79" customFormat="1" hidden="1" x14ac:dyDescent="0.3">
      <c r="A141" s="92" t="s">
        <v>73</v>
      </c>
      <c r="B141" s="93">
        <v>10</v>
      </c>
      <c r="C141" s="93">
        <v>601001</v>
      </c>
      <c r="D141" s="93" t="s">
        <v>67</v>
      </c>
      <c r="E141" s="94">
        <v>0</v>
      </c>
      <c r="F141" s="95"/>
      <c r="G141" s="95"/>
      <c r="H141" s="94"/>
      <c r="I141" s="94"/>
      <c r="J141" s="94"/>
      <c r="K141" s="94">
        <v>409032</v>
      </c>
      <c r="L141" s="94"/>
      <c r="M141" s="94">
        <f t="shared" ref="M141:M146" si="57">H141+I141+J141+K141+L141</f>
        <v>409032</v>
      </c>
    </row>
    <row r="142" spans="1:13" s="83" customFormat="1" hidden="1" x14ac:dyDescent="0.3">
      <c r="A142" s="92" t="s">
        <v>73</v>
      </c>
      <c r="B142" s="93">
        <v>10</v>
      </c>
      <c r="C142" s="93">
        <v>601002</v>
      </c>
      <c r="D142" s="93" t="s">
        <v>78</v>
      </c>
      <c r="E142" s="94">
        <v>0</v>
      </c>
      <c r="F142" s="95"/>
      <c r="G142" s="95"/>
      <c r="H142" s="94"/>
      <c r="I142" s="94"/>
      <c r="J142" s="94"/>
      <c r="K142" s="94">
        <v>24000</v>
      </c>
      <c r="L142" s="94"/>
      <c r="M142" s="94">
        <f t="shared" si="57"/>
        <v>24000</v>
      </c>
    </row>
    <row r="143" spans="1:13" s="95" customFormat="1" hidden="1" x14ac:dyDescent="0.3">
      <c r="A143" s="92" t="s">
        <v>73</v>
      </c>
      <c r="B143" s="93">
        <v>10</v>
      </c>
      <c r="C143" s="93">
        <v>601002</v>
      </c>
      <c r="D143" s="93" t="s">
        <v>79</v>
      </c>
      <c r="E143" s="94">
        <v>0</v>
      </c>
      <c r="H143" s="94"/>
      <c r="I143" s="94">
        <v>0</v>
      </c>
      <c r="J143" s="94"/>
      <c r="K143" s="94">
        <v>209000</v>
      </c>
      <c r="L143" s="94"/>
      <c r="M143" s="94">
        <f t="shared" si="57"/>
        <v>209000</v>
      </c>
    </row>
    <row r="144" spans="1:13" s="95" customFormat="1" hidden="1" x14ac:dyDescent="0.3">
      <c r="A144" s="92" t="s">
        <v>73</v>
      </c>
      <c r="B144" s="93">
        <v>10</v>
      </c>
      <c r="C144" s="93">
        <v>601002</v>
      </c>
      <c r="D144" s="93" t="s">
        <v>80</v>
      </c>
      <c r="E144" s="94">
        <v>0</v>
      </c>
      <c r="H144" s="94"/>
      <c r="I144" s="94">
        <v>0</v>
      </c>
      <c r="J144" s="94"/>
      <c r="K144" s="94">
        <v>27000</v>
      </c>
      <c r="L144" s="94"/>
      <c r="M144" s="94">
        <f t="shared" si="57"/>
        <v>27000</v>
      </c>
    </row>
    <row r="145" spans="1:13" s="95" customFormat="1" hidden="1" x14ac:dyDescent="0.3">
      <c r="A145" s="92" t="s">
        <v>73</v>
      </c>
      <c r="B145" s="93">
        <v>10</v>
      </c>
      <c r="C145" s="93">
        <v>601002</v>
      </c>
      <c r="D145" s="93" t="s">
        <v>81</v>
      </c>
      <c r="E145" s="94"/>
      <c r="H145" s="94"/>
      <c r="I145" s="94">
        <v>0</v>
      </c>
      <c r="J145" s="94"/>
      <c r="K145" s="94">
        <v>120000</v>
      </c>
      <c r="L145" s="94"/>
      <c r="M145" s="94">
        <f t="shared" si="57"/>
        <v>120000</v>
      </c>
    </row>
    <row r="146" spans="1:13" s="83" customFormat="1" x14ac:dyDescent="0.3">
      <c r="A146" s="91" t="s">
        <v>11</v>
      </c>
      <c r="B146" s="86">
        <v>10</v>
      </c>
      <c r="C146" s="32">
        <v>601</v>
      </c>
      <c r="D146" s="15" t="s">
        <v>67</v>
      </c>
      <c r="K146" s="59">
        <v>142100</v>
      </c>
      <c r="M146" s="45">
        <f t="shared" si="57"/>
        <v>142100</v>
      </c>
    </row>
  </sheetData>
  <autoFilter ref="A5:N19" xr:uid="{3C885C7D-89A5-4CC4-B005-FA0C00BFEA48}"/>
  <dataConsolidate/>
  <pageMargins left="0.7" right="0.7" top="0.75" bottom="0.75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 Justiitsministeerium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cp:lastPrinted>2022-04-06T13:57:40Z</cp:lastPrinted>
  <dcterms:created xsi:type="dcterms:W3CDTF">2021-12-14T12:38:30Z</dcterms:created>
  <dcterms:modified xsi:type="dcterms:W3CDTF">2022-05-25T05:57:26Z</dcterms:modified>
</cp:coreProperties>
</file>